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han\NĂM 2024\CĐS\BÁO CÁO\"/>
    </mc:Choice>
  </mc:AlternateContent>
  <bookViews>
    <workbookView xWindow="0" yWindow="0" windowWidth="20490" windowHeight="7635" firstSheet="4" activeTab="4"/>
  </bookViews>
  <sheets>
    <sheet name="Kangatang" sheetId="15" state="veryHidden" r:id="rId1"/>
    <sheet name="foxz" sheetId="16" state="hidden" r:id="rId2"/>
    <sheet name="foxz_2" sheetId="18" state="veryHidden" r:id="rId3"/>
    <sheet name="foxz_3" sheetId="19" state="veryHidden" r:id="rId4"/>
    <sheet name="3. CĐS huyện" sheetId="14" r:id="rId5"/>
    <sheet name="Tổng hợp" sheetId="20" r:id="rId6"/>
  </sheets>
  <definedNames>
    <definedName name="_xlnm._FilterDatabase" localSheetId="4" hidden="1">'3. CĐS huyện'!$A$25:$O$111</definedName>
    <definedName name="_xlnm.Print_Titles" localSheetId="4">'3. CĐS huyện'!$7:$8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3" i="14" l="1"/>
  <c r="E101" i="14"/>
  <c r="E88" i="14" l="1"/>
  <c r="F47" i="14" l="1"/>
  <c r="H111" i="14" l="1"/>
  <c r="F111" i="14"/>
  <c r="H108" i="14"/>
  <c r="F105" i="14"/>
  <c r="F108" i="14"/>
  <c r="H96" i="14"/>
  <c r="H93" i="14"/>
  <c r="H82" i="14"/>
  <c r="H73" i="14"/>
  <c r="F65" i="14"/>
  <c r="H57" i="14"/>
  <c r="F57" i="14"/>
  <c r="F54" i="14"/>
  <c r="H54" i="14"/>
  <c r="F51" i="14"/>
  <c r="H51" i="14"/>
  <c r="F26" i="14" l="1"/>
  <c r="H26" i="14"/>
  <c r="H105" i="14"/>
  <c r="H104" i="14"/>
  <c r="H100" i="14"/>
  <c r="H99" i="14" s="1"/>
  <c r="H90" i="14"/>
  <c r="H89" i="14" s="1"/>
  <c r="H85" i="14"/>
  <c r="H79" i="14"/>
  <c r="H76" i="14"/>
  <c r="H70" i="14"/>
  <c r="H69" i="14"/>
  <c r="H68" i="14"/>
  <c r="H65" i="14"/>
  <c r="H64" i="14"/>
  <c r="H63" i="14"/>
  <c r="H50" i="14" s="1"/>
  <c r="H60" i="14"/>
  <c r="H49" i="14"/>
  <c r="H48" i="14"/>
  <c r="H47" i="14"/>
  <c r="H46" i="14"/>
  <c r="H44" i="14"/>
  <c r="H43" i="14"/>
  <c r="H42" i="14"/>
  <c r="H41" i="14"/>
  <c r="H39" i="14"/>
  <c r="H38" i="14"/>
  <c r="H37" i="14"/>
  <c r="H36" i="14"/>
  <c r="H35" i="14"/>
  <c r="H33" i="14"/>
  <c r="H32" i="14"/>
  <c r="H31" i="14"/>
  <c r="H30" i="14"/>
  <c r="H29" i="14"/>
  <c r="F100" i="14"/>
  <c r="F99" i="14" s="1"/>
  <c r="F104" i="14"/>
  <c r="F96" i="14"/>
  <c r="F93" i="14"/>
  <c r="F90" i="14"/>
  <c r="F82" i="14"/>
  <c r="F85" i="14"/>
  <c r="F79" i="14"/>
  <c r="F76" i="14"/>
  <c r="F73" i="14"/>
  <c r="F70" i="14"/>
  <c r="F69" i="14"/>
  <c r="F68" i="14"/>
  <c r="F64" i="14"/>
  <c r="F63" i="14"/>
  <c r="F60" i="14"/>
  <c r="F49" i="14"/>
  <c r="F48" i="14"/>
  <c r="F46" i="14"/>
  <c r="F45" i="14" s="1"/>
  <c r="F44" i="14"/>
  <c r="F43" i="14"/>
  <c r="F42" i="14"/>
  <c r="F41" i="14"/>
  <c r="F39" i="14"/>
  <c r="F38" i="14"/>
  <c r="F37" i="14"/>
  <c r="F36" i="14"/>
  <c r="F35" i="14"/>
  <c r="F33" i="14"/>
  <c r="F32" i="14"/>
  <c r="F31" i="14"/>
  <c r="F30" i="14"/>
  <c r="F29" i="14"/>
  <c r="D11" i="20"/>
  <c r="C99" i="14"/>
  <c r="C10" i="20" s="1"/>
  <c r="C89" i="14"/>
  <c r="C9" i="20" s="1"/>
  <c r="C50" i="14"/>
  <c r="C8" i="20" s="1"/>
  <c r="C40" i="14"/>
  <c r="C6" i="20" s="1"/>
  <c r="H25" i="14" l="1"/>
  <c r="F50" i="14"/>
  <c r="H45" i="14"/>
  <c r="F25" i="14"/>
  <c r="F40" i="14"/>
  <c r="F34" i="14"/>
  <c r="F89" i="14"/>
  <c r="H34" i="14"/>
  <c r="H24" i="14" s="1"/>
  <c r="H40" i="14"/>
  <c r="C34" i="14"/>
  <c r="C5" i="20" s="1"/>
  <c r="C45" i="14"/>
  <c r="C7" i="20" s="1"/>
  <c r="C25" i="14"/>
  <c r="C4" i="20" s="1"/>
  <c r="F24" i="14" l="1"/>
  <c r="C11" i="20"/>
  <c r="C24" i="14"/>
</calcChain>
</file>

<file path=xl/sharedStrings.xml><?xml version="1.0" encoding="utf-8"?>
<sst xmlns="http://schemas.openxmlformats.org/spreadsheetml/2006/main" count="386" uniqueCount="237">
  <si>
    <t>STT</t>
  </si>
  <si>
    <t>Điểm tối đa</t>
  </si>
  <si>
    <t>II</t>
  </si>
  <si>
    <t>I</t>
  </si>
  <si>
    <t>Ghi chú</t>
  </si>
  <si>
    <t>Thông tin chung</t>
  </si>
  <si>
    <t>Chỉ số/Chỉ số thành phần</t>
  </si>
  <si>
    <t>Nhận thức số</t>
  </si>
  <si>
    <t>Thể chế số</t>
  </si>
  <si>
    <t>Nhân lực số</t>
  </si>
  <si>
    <t>An toàn thông tin mạng</t>
  </si>
  <si>
    <t>Cách xác định và tính điểm</t>
  </si>
  <si>
    <t>Địa chỉ liên hệ chính thức</t>
  </si>
  <si>
    <t>Địa chỉ trang/cổng thông tin điện tử (Website/Portal) chính thức</t>
  </si>
  <si>
    <t>Chỉ số đánh giá</t>
  </si>
  <si>
    <t>Số lượng điểm phục vụ bưu chính</t>
  </si>
  <si>
    <t>- Đã có: Điểm tối đa;
- Chưa có: 0 điểm</t>
  </si>
  <si>
    <t>Tần suất hệ thống truyền thanh cơ sở phát sóng chuyên mục riêng về chuyển đổi số</t>
  </si>
  <si>
    <t>Số lượng hộ gia đình</t>
  </si>
  <si>
    <t>Số lượng xã và tương đương</t>
  </si>
  <si>
    <t>Số lượng công chức</t>
  </si>
  <si>
    <t>Số lượng máy trạm</t>
  </si>
  <si>
    <t>Không tính điểm</t>
  </si>
  <si>
    <t>Hoạt động xã hội số</t>
  </si>
  <si>
    <t>Số lượng thủ tục hành chính</t>
  </si>
  <si>
    <t>Hoạt động chính quyền số</t>
  </si>
  <si>
    <t>- a=Số lượng phản ánh xử lý đúng hạn;
- b=Số lượng phản ánh;
- Tỷ lệ=a/b
- Điểm=Tỷ lệ*Điểm tối đa</t>
  </si>
  <si>
    <t>Tỷ lệ phản ánh được xử lý đúng hạn qua App di động</t>
  </si>
  <si>
    <t>Mức độ hài lòng với việc xử lý phản ánh qua App di động</t>
  </si>
  <si>
    <t>- Tần suất phát sóng từ 1 lần/1 tuần: Điểm tối đa;
- Tần suất phát sóng từ 1 lần/1 tháng đến dưới 1 lần/1 tuần: 1/2 Điểm tối đa;
- Tần suất phát sóng trên 1 tháng/1 lần: 0 điểm</t>
  </si>
  <si>
    <t>Tài liệu kiểm chứng</t>
  </si>
  <si>
    <t>x</t>
  </si>
  <si>
    <t>Tên đơn vị</t>
  </si>
  <si>
    <t>Số lượng ấp và tương đương</t>
  </si>
  <si>
    <t>- Tất cả báo cáo gửi đúng, đủ, kịp thời gian quy định đạt: điểm tối đa;
-Tất cả báo cáo gửi đầy đủ nhưng có báo cáo trễ đạt: 1/2*Điểm tối đa;
- Gửi báo cáo không đầy đủ: 0 điểm</t>
  </si>
  <si>
    <t>Hệ thống truyền thanh cơ sở có chuyên mục riêng về chuyển đổi số (cổng thông tin)</t>
  </si>
  <si>
    <t>Mức độ hài lòng của người dân, doanh nghiệp khi sử dụng DVCTT</t>
  </si>
  <si>
    <t>1.2</t>
  </si>
  <si>
    <t>1.3</t>
  </si>
  <si>
    <t>3.1</t>
  </si>
  <si>
    <t>3.2</t>
  </si>
  <si>
    <t>3.3</t>
  </si>
  <si>
    <t>4.1</t>
  </si>
  <si>
    <t xml:space="preserve">Số lượng viên chức </t>
  </si>
  <si>
    <t>Tổng chi ngân sách</t>
  </si>
  <si>
    <t>Báo cáo của Công an tỉnh (số liệu từ BCA)</t>
  </si>
  <si>
    <t>1.1</t>
  </si>
  <si>
    <t>2.1</t>
  </si>
  <si>
    <t>2.2</t>
  </si>
  <si>
    <t>4.2</t>
  </si>
  <si>
    <t>4.3</t>
  </si>
  <si>
    <t>4.4</t>
  </si>
  <si>
    <t>Triển khai số hóa hồ sơ giải quyết thủ tục hành chính</t>
  </si>
  <si>
    <t>Số lượng dân số trong độ tuổi lao động (thống kê từng xã)</t>
  </si>
  <si>
    <t>Số lượng dân số (thống kê từng xã)</t>
  </si>
  <si>
    <t>Tất cả</t>
  </si>
  <si>
    <t>Thực hiện chế độ báo cáo định kỳ trên Hệ thống thông tin báo cáo của Văn phòng Chính phủ</t>
  </si>
  <si>
    <t>Tỷ lệ DVCTT phát sinh hồ sơ trực tuyến (Toàn trình và một phần)</t>
  </si>
  <si>
    <t>a=Tổng số văn bản đi có ký số
b=Tổng số văn bản đi
Tỷ lệ=a/b
Điểm = Tỷ lệ * điểm tối đa</t>
  </si>
  <si>
    <t>Tổng kinh phí chi cho hoạt động chuyển đổi số tại địa phương (Cấp huyện, xã)</t>
  </si>
  <si>
    <t>Cổng/trang thông tin điện tử của đơn vị có chuyên mục riêng về chuyển đổi số</t>
  </si>
  <si>
    <t>Link chuyên mục, tin, bài</t>
  </si>
  <si>
    <t>Kế hoạch hành động hằng năm của đơn vị về chuyển đổi số</t>
  </si>
  <si>
    <t>- Ban hành trước hoặc trong Quí I của năm đánh giá: Điểm tối đa
- Ban hành trong quí II năm đánh giá: 1/2 điểm tối đa
- Chưa ban hành hoặc ban hành sau thời gian trên: 0 điểm</t>
  </si>
  <si>
    <t>Ban hành quy chế An toàn thông tin tại cơ quan, đơn vị</t>
  </si>
  <si>
    <t>- Ban hành trước hoặc trong Quí II của năm đánh giá: Điểm tối đa
- Ban hành trong quí III năm đánh giá: 1/2 điểm tối đa
- Chưa ban hành hoặc ban hành sau thời gian trên: 0 điểm</t>
  </si>
  <si>
    <t>Có phân công công chức, viên chức chuyên trách, kiêm nhiệm về chuyển đổi số</t>
  </si>
  <si>
    <t>Có phân công công chức, viên chức chuyên trách, kiêm nhiệm về An toàn thông tin mạng</t>
  </si>
  <si>
    <t>Triển khai đào tạo, bồi dưỡng, tập huấn trên nền tảng MOOCs</t>
  </si>
  <si>
    <t>Căn cứ chấm điểm: Tổng hợp từ Cổng thông tin https://chuyendoiso.mobiedu.vn/ của Bộ Thông tin và Truyền thông; Trang https://haugiang.mobiedu.vn; các văn bản triển khai của Sở.</t>
  </si>
  <si>
    <t>Số lượng hệ thống thông tin đã được phê duyệt hồ sơ đề xuất cấp độ (1, 2, 3,4)</t>
  </si>
  <si>
    <t>Quyết định phê duyệt hồ sơ đề xuất cấp độ được phê duyệt</t>
  </si>
  <si>
    <t>Văn bản các cơ quan có thẩm quyền; phản ánh báo chí;…</t>
  </si>
  <si>
    <t>Cử cán bộ tham gia các lớp tập huấn ATTT hoặc các cuộc diễn tập được triển khai của ngành quản lý (cấp tỉnh hoặc ngành dọc hoặc cơ quan cấp trên)</t>
  </si>
  <si>
    <t>- Có tham gia: điểm tối đa.
- Không tham gia: 0 điểm.</t>
  </si>
  <si>
    <t>Danh sách STT&amp;TT cung cấp hoặc danh sách tập huấn do bộ, ngành triển khai</t>
  </si>
  <si>
    <t>Tổng chi ngân sách nhà nước căn cứ vào QĐ dự toán thu, chi ngân sách tỉnh hàng năm</t>
  </si>
  <si>
    <t>VB Báo cáo; có phụ lục kèm theo</t>
  </si>
  <si>
    <t>Tỷ lệ hoàn thành kích hoạt tài khoản định danh điện tử từ mức 2 (tài khoản VNeID)</t>
  </si>
  <si>
    <t>a= Tổng số DVCTT đã công bố có phát sinh hồ sơ
b= Tổng số DVCTT đã công bố
- Tỷ lệ=a/b
- Điểm=Tỷ lệ*Điểm tối đa</t>
  </si>
  <si>
    <t>Căn cứ trên Cổng dịch vụ công quốc gia; Hệ thống thông tin giải quyết TTHC của tỉnh và Bộ, ngành có liên quan</t>
  </si>
  <si>
    <t>Tỷ lệ hồ sơ nộp, xử lý trực tuyến (Toàn trình và một phần)</t>
  </si>
  <si>
    <t>a= Tổng số hồ sơ TTHC nộp trực tuyến
b= Tổng số hồ sơ phát sinh (trực tiếp, trực tuyến) của các DVCTT đã công bố
- Tỷ lệ=a/b
- Điểm=
+ Tỷ lệ*100&gt;=90%: Điểm tối đa;
+ Tỷ lệ*100&lt;90%: Tỷ lệ*Điểm tối đa</t>
  </si>
  <si>
    <t>Tỷ lệ văn bản đi có ký số và phát hành trên môi trường mạng</t>
  </si>
  <si>
    <t>Căn cứ trên phần mềm QLVB tỉnh</t>
  </si>
  <si>
    <t>Sử dụng chứng thư số đảm bảo theo quy định về an toàn bảo mật (không làm mất, thất lạc) hoặc cán bộ nghỉ hưu, bị thôi việc nhưng không báo thu hồi hoặc chậm đề nghị cấp đổi/gia hạn/cấp mới.</t>
  </si>
  <si>
    <t>Căn cứ số liệu tổng hợp của Sở TT&amp;TT</t>
  </si>
  <si>
    <t>Căn cứ trên Hệ thống báo cáo VPCP</t>
  </si>
  <si>
    <t>Tỷ lệ TTHC có giao dịch thanh toán trực tuyến</t>
  </si>
  <si>
    <t>- Tổng số TTHC có giao dịch thanh toán trực tuyến: gọi là a
- Tổng số TTHC có yêu cầu nghĩa vụ thanh toán: gọi là b
Điểm=a/b* điểm tối đa</t>
  </si>
  <si>
    <t xml:space="preserve">Tỷ lệ hồ sơ thanh toán trực tuyến </t>
  </si>
  <si>
    <t>Căn cứ số liệu thống kê trên Hệ thống thông tin giải quyết TTHC của tỉnh</t>
  </si>
  <si>
    <t>Căn cứ số liệu ghi nhận trên App Hậu Giang</t>
  </si>
  <si>
    <t>6.1</t>
  </si>
  <si>
    <t>6.2</t>
  </si>
  <si>
    <t>6.3</t>
  </si>
  <si>
    <t>Áp dụng UBND cấp huyện; phòng, ban chuyên môn cấp huyện (nếu phòng, ban, chuyên môn sử dụng chung hệ thống mạng lan với UBND cấp huyện thì căn cứ hồ sơ đề xuất cấp độ của UBND cấp huyện); ubnd cấp xã</t>
  </si>
  <si>
    <t>UBND cấp huyện</t>
  </si>
  <si>
    <t>Đối với UBND cấp huyện</t>
  </si>
  <si>
    <t>- Số lượt quan tâm của người dân trong độ tuổi lao động đến trang OA của đơn vị, đạt 50% (Tính bình quân các trang OA của cấp huyện và cấp xã): 1/2*điểm tối đa (dưới 50% thì tính theo tỷ lệ);
- Tin/bài tuyên truyền về chuyển đổi số hoặc hướng dẫn CĐS tối thiểu 01 bài/tháng/01 trang OA của cấp huyện, xã: 1/2* điểm tối đa (dưới tính theo tỷ lệ);</t>
  </si>
  <si>
    <t>Tổng hợp số liệu của cấp huyện và cấp xã</t>
  </si>
  <si>
    <t>Tổng hợp từ STT&amp;TT; VNPT Hậu Giang; Viettel Hậu Giang</t>
  </si>
  <si>
    <t>Tỷ lệ dân số trưởng thành có chữ ký số hoặc chữ ký điện tử cá nhân</t>
  </si>
  <si>
    <t>Bộ phận Một cửa các cấp được trang bị thiết bị CNTT phục vụ đánh giá mức độ hài lòng người dân và doanh nghiệp khi đến thực hiện TTHC</t>
  </si>
  <si>
    <t>Số liệu báo cáo; hình ảnh minh họa; kết quả đánh giá trên Hệ thống thông tin giải quyết TTHC của tỉnh</t>
  </si>
  <si>
    <t>- Tổng số bộ phận Một cửa được trang bị đầy đủ máy scan, máy vi tính đảm bảo nhu cầu công việc gọi là a
- Tổng số bộ phận Một cửa các cấp của đơn vị gọi là b
Điểm =a/b*điểm tối đa</t>
  </si>
  <si>
    <t>Bộ phận Một cửa các cấp được trang bị đầy đủ máy scan, máy vi tính đảm bảo nhu cầu công việc</t>
  </si>
  <si>
    <t>Căn cứ báo cáo của đơn vị: Trong đó nêu rõ, số bộ phận Một cửa tại đơn vị, số lượng cán bộ thực hiện nhiệm vụ và số lượng máy vi tính, máy scan,…</t>
  </si>
  <si>
    <t xml:space="preserve">- a: Tổng số tài khoản tham gia hoàn thành các khóa học được giao
- b: Tổng số tài khoản đăng ký, được giao tham gia các khóa học
- Tỷ lệ=a/b. 
- Điểm =Tỷ lệ * điểm tối đa
</t>
  </si>
  <si>
    <t>2.3</t>
  </si>
  <si>
    <t>2.4</t>
  </si>
  <si>
    <t>Văn bản phân công (Căn cứ văn bản điện tử đã ký số)</t>
  </si>
  <si>
    <t>- Tổng số người dân, doanh nghiệp tham gia đánh giá mức độ hài lòng (gọi là a);
-  Số lượng người dân, doanh nghiệp đánh giá là hài lòng trở lên khi sử dụng DVCTT (gọi là b)
Điểm =b/a*điểm tối đa</t>
  </si>
  <si>
    <t xml:space="preserve">- a= tổng số sản phẩm OCOP của đơn vị
- b= tổng số sản phẩm OCOP của đơn vị được đưa lên sàn thương mại điện tử
Điểm = b/a*điểm tối đa. </t>
  </si>
  <si>
    <t>UBND xã, phường, thị trấn có sản phẩm OCOP đưa lên sàn thương mại điện tử</t>
  </si>
  <si>
    <t>Điều chỉnh, bổ sung</t>
  </si>
  <si>
    <t>Giữ nguyên</t>
  </si>
  <si>
    <t>Bổ sung</t>
  </si>
  <si>
    <t>Văn bản liên quan công nhận sản phẩm OCOP của đơn vị và link các sản phẩm đã đưa lên sàn thương mại điện tử..</t>
  </si>
  <si>
    <t>Báo cáo tổng hợp, hình ảnh thống kê trang OA kèm theo</t>
  </si>
  <si>
    <t>Người đứng đầu cơ quan, đơn vị hoặc là thành viên Ban Chỉ đạo xây dựng Chính quyền điện tử, cải cách hành chính và chuyển đổi số tỉnh tham gia khóa đào tạo, bồi dưỡng, tập huấn trên nền tảng MOOCs</t>
  </si>
  <si>
    <t>- Người đứng đầu cơ quan, đơn vị hoặc là thành viên Ban Chỉ đạo xây dựng Chính quyền điện tử, cải cách hành chính và chuyển đổi số tỉnh hoàn thành khóa đào tạo, bồi dưỡng, tập huấn trên nền tảng MOOCs: đạt điểm chuẩn; 
- Ngược lại: không tham gia hoặc tham gia nhưng kết quả đánh giá trên Hệ thống chưa đạt yêu cầu: 0 điểm</t>
  </si>
  <si>
    <t>- Có tổ chức đạt điểm chuẩn; 
- Không tổ chức: không điểm.</t>
  </si>
  <si>
    <t>Ban hành các văn bản chỉ đạo về chuyển đổi số</t>
  </si>
  <si>
    <t>Có ban hành đạt điểm chuẩn (trước quý III hàng năm), ngược lại không điểm.</t>
  </si>
  <si>
    <t>1.4</t>
  </si>
  <si>
    <t>1.5</t>
  </si>
  <si>
    <t>1.6</t>
  </si>
  <si>
    <t>2.5</t>
  </si>
  <si>
    <t xml:space="preserve">Sáng kiến khuyến khích người dân, doanh nghiệp sử dụng DVCTT </t>
  </si>
  <si>
    <t>- Ban hành sáng kiến mới của cơ quan, đơn vị: Điểm tối đa.
- Triển khai thực hiện chính sách của tỉnh: 5 điểm.
- Không thực hiện hoặc chưa ban hành: 0 điểm</t>
  </si>
  <si>
    <t>Triển khai các mô hình mới, cách làm hay về chuyển đổi số của ngành đạt hiệu quả</t>
  </si>
  <si>
    <t>- Ban hành trước hoặc trong Quí III của năm đánh giá và đạt kết quả cao (có sức ảnh hưởng đến ngành; tỉnh): Điểm tối đa
- Ban hành trước hoặc trong Quí III của năm đánh giá và đạt kết quả khá: Điểm: 1/2 điểm tối đa
- Chưa ban hành hoặc ban hành sau thời gian trên hoặc kết quả đạt TB trở xuống: 0 điểm</t>
  </si>
  <si>
    <t>Thành lập Ban Chỉ đạo chuyển đổi số tại cơ quan, đơn vị</t>
  </si>
  <si>
    <t>3.4</t>
  </si>
  <si>
    <t>Có công chức chuyên trách CNTT, chuyển đổi số của cấp huyện có trình độ Đại học chuyên ngành CNTT (hoặc tương đương) trở lên</t>
  </si>
  <si>
    <t>- Có bố trí công chức chuyên trách về CNTT, chuyển đổi số và có trình độ Đại học chuyên ngành CNTT (hoặc tương đương) trở lên: đạt điểm tối đa;
- Có bố trí công chức chuyên trách về CNTT, chuyển đổi số có trình độ Cao đẳng chuyên ngành CNTT (hoặc tương đương): đạt 1/2 điểm tối đa;
- Không đạt 2 nội dung trên: không điểm.</t>
  </si>
  <si>
    <t>5.1</t>
  </si>
  <si>
    <t>5.2</t>
  </si>
  <si>
    <t>5.3</t>
  </si>
  <si>
    <t>5.4</t>
  </si>
  <si>
    <t>5.5</t>
  </si>
  <si>
    <t>5.6</t>
  </si>
  <si>
    <t>5.7</t>
  </si>
  <si>
    <t>5.8</t>
  </si>
  <si>
    <t>5.9</t>
  </si>
  <si>
    <t>5.10</t>
  </si>
  <si>
    <t>5.11</t>
  </si>
  <si>
    <t>5.12</t>
  </si>
  <si>
    <t>5.13</t>
  </si>
  <si>
    <t>5.14</t>
  </si>
  <si>
    <t>5.15</t>
  </si>
  <si>
    <t>Sử dụng hình thức họp không giấy</t>
  </si>
  <si>
    <t>Báo cáo thuyết minh việc triển khai thực tế tại đơn vị</t>
  </si>
  <si>
    <t>Đơn vị triển khai thực hiện ký số văn bản điện tử trên Hệ thống Quản lý văn bản tỉnh (không ký văn bản giấy, trừ một số văn bản bắt buộc theo quy định): đạt điểm chuẩn; ngược lại: 0 điểm</t>
  </si>
  <si>
    <t>Văn bản triển khai thực hiện; tài liệu, báo cáo liên quan</t>
  </si>
  <si>
    <t>Chỉ số chính</t>
  </si>
  <si>
    <t>Chỉ số thành phần</t>
  </si>
  <si>
    <t>Tổng</t>
  </si>
  <si>
    <t>Bảng tổng hợp các chỉ số DTI cấp huyện</t>
  </si>
  <si>
    <t>a= Kinh phí từ Ngân sách nhà nước chi cho hoạt động chuyển đổi số (Đầu tư, thuê trang thiết bị, tổ chức tập huấn các ứng dụng, triển khai các hoạt động liên quan chuyển đổi số của địa phương,...)
b= Tổng chi ngân sách nhà nước (tỷ đồng);
Tỷ lệ=a/b*100;
- Tỷ lệ &gt;=1% đạt điểm tối đa
- 1%&gt;Tỷ lệ&gt;=0,5% đạt 1/2 điểm tối đa
- 0,5%&gt;Tỷ lệ&gt;=0,2% đạt 1/4 điểm tối đa
- Tỷ lệ&lt;0,2% không điểm</t>
  </si>
  <si>
    <t>Số lượng doanh nghiệp nhỏ và vừa tiếp cận, tham gia chương trình SMEdx</t>
  </si>
  <si>
    <t>a = Số lượng doanh nghiệp nhỏ và vừa tiếp cận và tham gia Chương trình SMEdx trên địa bàn
b  = Tổng số Doanh nghiệp nhỏ và vừa trên địa bàn;
Tỷ lệ = a/b.
Tỷ lệ ≥ 10%: điểm tối đa
Tỷ lệ &lt;10%: điểm = Điểm tối đa * tỷ lệ/10%</t>
  </si>
  <si>
    <t>Tỷ lệ doanh nghiệp sử dụng hợp đồng điện tử</t>
  </si>
  <si>
    <t xml:space="preserve">a = Số lượng doanh nghiệp sử dụng Hợp đồng điện tử trên địa bàn;
b = Tổng số Doanh nghiệp trên địa bàn;
Tỷ lệ = a/b.
Tỷ lệ ≥ 80%: điểm tối đa
Tỷ lệ &lt;80: điểm = Điểm tối đa * tỷ lệ/80%
</t>
  </si>
  <si>
    <t>- Tổng số hồ sơ thanh toán trực tuyến: gọi là a
- Tổng số hồ sơ của DVC toàn trình hoặc một phần có thu phí/lệ phí (trực tiếp và trực tuyến): gọi là b
- Tỷ lệ: a/b
Cách tính điểm:
+Tỷ lệ*100&gt;=60%: điểm tối đa
+ Tỷ lệ*100&lt;60%: tỷ lệ*điểm tối đa/60%</t>
  </si>
  <si>
    <t>7.1</t>
  </si>
  <si>
    <t>7.2</t>
  </si>
  <si>
    <t>7.3</t>
  </si>
  <si>
    <t>7.4</t>
  </si>
  <si>
    <t>Xác nhận danh sách doanh nghiệp nhỏ và vừa tham gia chương trình SMEdx (Danh sách tối thiểu có thông tin: Tên doanh nghiệp; địa chỉ; số điện thoại; nội dung tiếp cận, tham gia chương trình SMEdx); Danh sách doanh nghiệp nhỏ và vừa trên địa bàn</t>
  </si>
  <si>
    <t>Xác nhận danh sách doanh nghiệp trên địa bàn; Danh sách doanh nghiệp có sử dụng hợp đồng điện tử; (Danh sách tối thiểu có thông tin: Tên doanh nghiệp; địa chỉ; số điện thoại)</t>
  </si>
  <si>
    <t>Hoạt động kinh tế số</t>
  </si>
  <si>
    <t>Thang điểm: 500</t>
  </si>
  <si>
    <t xml:space="preserve">Tổng số chỉ số chấm điểm: 7 chỉ số chính và 41 chỉ số thành phần </t>
  </si>
  <si>
    <t>a= Tổng số tài khoản được kích hoạt 
b= Tổng số tài khoản của đơn vị được công bố (chỉ tiêu theo từng đơn vị)
- Tỷ lệ: a/b
- Tỷ lệ*100 &gt;= 60% trở lên: điểm tối đa
- Tỷ lệ*100 &lt;60%: Tỷ lệ*điểm tối đa/60%</t>
  </si>
  <si>
    <t xml:space="preserve">- a: Tất cả hệ thống thông tin đơn vị xây dựng hồ sơ đề xuất cấp độ được phê duyệt
- b: Tất cả hệ thống thông tin đơn vị cần xây dựng hồ sơ đề xuất cấp độ
Điểm=a/b*điểm tối đa. </t>
  </si>
  <si>
    <t>Xảy ra trường hợp mất an toàn thông tin (Lộ, loạt tài khoản quản trị hệ thống; bị tấn công gây thiệt hại đến cơ quan, đơn vị,…) mà cơ quan chức năng có văn bản ghi nhận, cảnh báo, phản ánh,…</t>
  </si>
  <si>
    <t>Triển khai ký số, phát hành văn bản điện tử (không ký văn bản giấy, trừ một số văn bản bắt buộc theo quy định)</t>
  </si>
  <si>
    <t xml:space="preserve">- a: Tổng số Bộ phận Một cửa cấp huyện, cấp xã có trang bị đầy đủ máy scan, máy vi tính đảm bảo nhu cầu công việc
- b: Tổng số Bộ phận Một cửa cấp huyện, cấp xã
Điểm=a/b*điểm tối đa.
</t>
  </si>
  <si>
    <t>- Có chuyên mục chuyển đổi số; số lượng tin, bài về tuyên truyền, hoạt động Chuyển đổi số trong năm của đơn vị, ngành (gọi là a). 
- Điều kiện: Tin, bài thể hiện theo thời gian sự kiện xảy ra không quá 3 ngày làm việc; tin, bài viết về nội dung triển khai hoạt động chuyển đổi số do đơn vị, ngành triển khai). 
Điểm = Điểm chuẩn * a/12.  (Điểm không vượt điểm chuẩn)
(Không có chuyên mục chuyển đổi số: không đạt điểm nội dung này)</t>
  </si>
  <si>
    <t>Tổ chức hoặc phối hợp tổ chức các hội nghị, hội thảo, tập huấn về chuyển đổi số, chính quyền số cho tỉnh, ngành, địa phương hoặc tại cơ quan đơn vị.</t>
  </si>
  <si>
    <t>Triển khai đầy đủ phương án bảo vệ theo Hồ sơ đề xuất cấp độ đã được phê duyệt</t>
  </si>
  <si>
    <t xml:space="preserve">- Có triển khai đầy đủ: điểm tối đa. 
- Không triển khai: 0 điểm.
</t>
  </si>
  <si>
    <t>Áp dụng UBND cấp huyện; UBND cấp xã</t>
  </si>
  <si>
    <t>Giữ nguyên 21</t>
  </si>
  <si>
    <t>- Cơ quan, đơn vị trong năm không để xảy ra trường hợp mất an toàn thông tin: Đạt điểm chuẩn.
- Cơ quan, đơn vị trong năm có xảy ra trường hợp mất an toàn thông tin: 0 điểm</t>
  </si>
  <si>
    <r>
      <rPr>
        <i/>
        <sz val="12"/>
        <color theme="1"/>
        <rFont val="Times New Roman"/>
        <family val="1"/>
      </rPr>
      <t xml:space="preserve"> Vi phạm thì 0 điểm</t>
    </r>
  </si>
  <si>
    <t xml:space="preserve">Tại đơn vị có triển khai các cuộc họp bằng hình thức họp không giấy: Đạt điểm chuẩn; ngược lại: 0 điểm. </t>
  </si>
  <si>
    <t>- Tổng số hồ sơ được số hóa thuộc thẩm quyền (nhập đầy đủ thành phần hồ sơ nhận và kết quả điện tử) được nhập lên hệ thống một cửa: gọi là a
- Tổng số hồ sơ tiếp nhận: gọi là b
Cách tính điểm: Điểm=a/b* điểm tối đa</t>
  </si>
  <si>
    <t>- a=Số lượng người dân đánh giá hài lòng và rất hài lòng;
- b=Số lượng người dân tham gia đánh giá;
- Tỷ lệ=a/b
- Điểm=Tỷ lệ*Điểm tối đa</t>
  </si>
  <si>
    <t>Stt</t>
  </si>
  <si>
    <t>Link chuyên mục về chuyển đổi số</t>
  </si>
  <si>
    <t>Số tin bài a: (đăng theo quy định)</t>
  </si>
  <si>
    <t>Cấp huyện chấm</t>
  </si>
  <si>
    <t>Link minh chứng</t>
  </si>
  <si>
    <t>Báo cáo của đơn vị có liên quan (ký số)</t>
  </si>
  <si>
    <t>Sở TT&amp;TT chấm</t>
  </si>
  <si>
    <t>a</t>
  </si>
  <si>
    <t>b</t>
  </si>
  <si>
    <t>Công an tỉnh chấm</t>
  </si>
  <si>
    <t>Tỷ lệ</t>
  </si>
  <si>
    <t>Số người dân trong độ tuổi lao động trên địa bàn cấp huyện</t>
  </si>
  <si>
    <t>Tổng số tin/bài tuyên truyền về chuyển đổi số hoặc hướng dẫn CĐS các trang OA cấp huyện, cấp xã</t>
  </si>
  <si>
    <t>Tổng số lượt người dân trong độ tuổi lao động quan tâm đến trang OA của cấp huyện, cấp xã</t>
  </si>
  <si>
    <t>Tổng số trang OA cấp huyện và cấp xã</t>
  </si>
  <si>
    <t>Cộng số lượt quan tâm của các trang OA lại</t>
  </si>
  <si>
    <t>Lấy theo số liệu thống kê năm liền kề</t>
  </si>
  <si>
    <t>Cộng các tin/bài tuyên truyền trên các trang OA lại</t>
  </si>
  <si>
    <t>Ghi tổng các trang OA</t>
  </si>
  <si>
    <t>- a=Số lượng dân số trưởng thành được cấp chữ ký số công cộng;
- b=Số lượng dân số trưởng thành;
- Tỷ lệ=a/b
* Nếu Tỷ lệ*100&gt;=50 thì đạt điểm tối đa;
* Nếu Tỷ lệ*100&lt;50 thì Điểm=Tỷ lệ*Điểm tối đa/50%</t>
  </si>
  <si>
    <t>Đối với các đơn vị đã ban hành, thời gian ban hành lại chậm nhất 15 ngày làm việc (nếu có thay đổi, bổ sung nội dung phù hợp với tình hình thực tế cơ quan, đơn vị)</t>
  </si>
  <si>
    <t>Đối với các đơn vị đã ban hành, thời gian kiện toàn Ban Chỉ đạo chậm nhất 15 ngày làm việc (nếu có thay đổi, bổ sung)</t>
  </si>
  <si>
    <t>Áp dụng UBND cấp huyện; phòng, ban chuyên môn cấp huyện; ubnd cấp xã</t>
  </si>
  <si>
    <t>Áp dụng UBND cấp huyện; phòng, ban chuyên môn cấp huyện; UBND cấp xã</t>
  </si>
  <si>
    <t>Đơn vị chấm</t>
  </si>
  <si>
    <t>Điểm tự chấm</t>
  </si>
  <si>
    <t>Sộ liệu tự chấm</t>
  </si>
  <si>
    <t>Sộ liệu thẩm định</t>
  </si>
  <si>
    <t>Điểm thẩm định</t>
  </si>
  <si>
    <t>Phụ lục II
BẢNG TIÊU CHÍ CHẨM ĐIỂM CHỈ SỐ CHUYỂN ĐỔI SỐ CẤP HUYỆN</t>
  </si>
  <si>
    <t>UBND huyện Phụng Hiệp</t>
  </si>
  <si>
    <t>https://phunghiep.haugiang.gov.vn/</t>
  </si>
  <si>
    <t>https://haugiang.gov.vn/web/huyen-phung-hiep/chuy%C3%AAn-m%E1%BB%A5c-chuy%E1%BB%83n-%C4%91%E1%BB%95i-s%E1%BB%91</t>
  </si>
  <si>
    <t>Trương Minh Kiêm - CT UBND
Huỳnh Văn Vũ - PCT UBND
Lê Như Lê - PCT UBND</t>
  </si>
  <si>
    <t>Kế hoạch 277/KH-UBND ngày 28/10/2024</t>
  </si>
  <si>
    <t>Kế hoạch số 26/KH-UBND ngày 30/01/2024</t>
  </si>
  <si>
    <t>Quyết định 6968/QĐ-UBND ngày 08/8/2024</t>
  </si>
  <si>
    <t>Kế hoạch số 177/KH-UBND ngày 05/6/2024
Báo số 63/BC-UBND ngày 12/9/2024
Công văn 193/PNV ngày 14/8/2024</t>
  </si>
  <si>
    <t>Quyết định số 1830/QĐ-UBND ngày 23/02/2024</t>
  </si>
  <si>
    <t>Quyết định 176/QĐ-SNV ngày 02/11/2024</t>
  </si>
  <si>
    <t>166.606 người</t>
  </si>
  <si>
    <t>Trong báo cáo thuyết minh</t>
  </si>
  <si>
    <t>Trong tài liệu minh chứng</t>
  </si>
  <si>
    <t>Bộ hồ sơ đầy đủ của các Hệ thống thông tin đã được phê duyệt theo quy định, đông thời cập nhật lên hệ thống</t>
  </si>
  <si>
    <t>(Kèm theo Báo cáo số           /UBND-CNTT ngày       /11/2024 của Ủy ban nhân dân huyện Phụng Hiệp)</t>
  </si>
  <si>
    <t>Tạo kênh kết nối thông tin thuận tiện cho người dân, doanh nghiệp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</si>
</sst>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8">
    <font>
      <sz val="11"/>
      <color theme="1"/>
      <name val="Calibri"/>
      <family val="2"/>
      <charset val="163"/>
      <scheme val="minor"/>
    </font>
    <font>
      <sz val="11"/>
      <color theme="1"/>
      <name val="Calibri"/>
      <family val="2"/>
      <charset val="163"/>
      <scheme val="minor"/>
    </font>
    <font>
      <sz val="8"/>
      <name val="Calibri"/>
      <family val="2"/>
      <charset val="163"/>
      <scheme val="minor"/>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2"/>
      <color theme="1"/>
      <name val="TimesNewRomanPSMT"/>
    </font>
    <font>
      <b/>
      <sz val="11"/>
      <color theme="1"/>
      <name val="Times New Roman"/>
      <family val="1"/>
    </font>
    <font>
      <sz val="11"/>
      <color theme="1"/>
      <name val="Times New Roman"/>
      <family val="1"/>
    </font>
    <font>
      <sz val="12"/>
      <color rgb="FF7030A0"/>
      <name val="Times New Roman"/>
      <family val="1"/>
    </font>
    <font>
      <sz val="12"/>
      <color rgb="FFFF0000"/>
      <name val="Times New Roman"/>
      <family val="1"/>
    </font>
    <font>
      <b/>
      <sz val="12"/>
      <color rgb="FFFF0000"/>
      <name val="Times New Roman"/>
      <family val="1"/>
    </font>
    <font>
      <u/>
      <sz val="11"/>
      <color theme="10"/>
      <name val="Calibri"/>
      <family val="2"/>
      <charset val="163"/>
      <scheme val="minor"/>
    </font>
    <font>
      <b/>
      <sz val="12"/>
      <name val="Times New Roman"/>
      <family val="1"/>
    </font>
    <font>
      <sz val="12"/>
      <name val="Times New Roman"/>
      <family val="1"/>
    </font>
    <font>
      <b/>
      <i/>
      <sz val="12"/>
      <name val="Times New Roman"/>
      <family val="1"/>
    </font>
    <font>
      <sz val="12"/>
      <name val="TimesNewRomanPSMT"/>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1" fillId="0" borderId="0" applyFont="0" applyFill="0" applyBorder="0" applyAlignment="0" applyProtection="0"/>
    <xf numFmtId="0" fontId="13" fillId="0" borderId="0" applyNumberFormat="0" applyFill="0" applyBorder="0" applyAlignment="0" applyProtection="0"/>
  </cellStyleXfs>
  <cellXfs count="103">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0" xfId="0" applyFont="1" applyAlignment="1">
      <alignment horizontal="center"/>
    </xf>
    <xf numFmtId="0" fontId="9" fillId="0" borderId="0" xfId="0" applyFont="1"/>
    <xf numFmtId="0" fontId="8" fillId="0" borderId="1" xfId="0" applyFont="1" applyBorder="1" applyAlignment="1">
      <alignment horizontal="center"/>
    </xf>
    <xf numFmtId="0" fontId="9" fillId="0" borderId="1" xfId="0" applyFont="1" applyBorder="1" applyAlignment="1">
      <alignment horizontal="center"/>
    </xf>
    <xf numFmtId="0" fontId="4" fillId="0" borderId="1" xfId="0" quotePrefix="1" applyFont="1" applyBorder="1" applyAlignment="1">
      <alignment horizontal="left" vertical="center" wrapText="1"/>
    </xf>
    <xf numFmtId="0" fontId="4" fillId="0" borderId="0" xfId="0" applyFont="1" applyAlignment="1">
      <alignment wrapText="1"/>
    </xf>
    <xf numFmtId="0" fontId="4" fillId="0" borderId="1" xfId="0" quotePrefix="1" applyFont="1" applyBorder="1" applyAlignment="1">
      <alignment vertical="center" wrapText="1"/>
    </xf>
    <xf numFmtId="0" fontId="4" fillId="0" borderId="1" xfId="0" applyFont="1" applyBorder="1" applyAlignment="1">
      <alignment wrapText="1"/>
    </xf>
    <xf numFmtId="0" fontId="4" fillId="0" borderId="0" xfId="0" applyFont="1" applyAlignment="1">
      <alignment horizontal="center" wrapText="1"/>
    </xf>
    <xf numFmtId="0" fontId="3" fillId="0" borderId="0" xfId="0" applyFont="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wrapText="1"/>
    </xf>
    <xf numFmtId="0" fontId="3" fillId="0" borderId="0" xfId="0" applyFont="1" applyAlignment="1">
      <alignment wrapText="1"/>
    </xf>
    <xf numFmtId="0" fontId="4" fillId="0" borderId="2" xfId="0" applyFont="1" applyBorder="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quotePrefix="1" applyFont="1" applyBorder="1" applyAlignment="1">
      <alignment horizontal="justify" vertical="center" wrapText="1"/>
    </xf>
    <xf numFmtId="0" fontId="4" fillId="0" borderId="1" xfId="0" applyFont="1" applyBorder="1" applyAlignment="1">
      <alignment vertical="center" wrapText="1"/>
    </xf>
    <xf numFmtId="0" fontId="4" fillId="0" borderId="1" xfId="0" quotePrefix="1" applyFont="1" applyBorder="1" applyAlignment="1">
      <alignment horizontal="left" wrapText="1"/>
    </xf>
    <xf numFmtId="0" fontId="4" fillId="0" borderId="1" xfId="0" quotePrefix="1" applyFont="1" applyBorder="1" applyAlignment="1">
      <alignment horizontal="center" vertical="center" wrapText="1"/>
    </xf>
    <xf numFmtId="0" fontId="4" fillId="0" borderId="0" xfId="0" applyFont="1" applyAlignment="1">
      <alignment horizontal="left" wrapText="1"/>
    </xf>
    <xf numFmtId="0" fontId="4" fillId="0" borderId="1" xfId="0" applyFont="1" applyBorder="1" applyAlignment="1">
      <alignment horizontal="left" wrapText="1"/>
    </xf>
    <xf numFmtId="0" fontId="7" fillId="0" borderId="1" xfId="0" quotePrefix="1" applyFont="1" applyBorder="1" applyAlignment="1">
      <alignment vertical="center" wrapText="1"/>
    </xf>
    <xf numFmtId="0" fontId="3" fillId="0" borderId="1" xfId="0" applyFont="1" applyBorder="1" applyAlignment="1">
      <alignment horizontal="left"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justify" vertical="center" wrapText="1"/>
    </xf>
    <xf numFmtId="0" fontId="4" fillId="0" borderId="6" xfId="0" quotePrefix="1" applyFont="1" applyBorder="1" applyAlignment="1">
      <alignment horizontal="left" vertical="center" wrapText="1"/>
    </xf>
    <xf numFmtId="0" fontId="4" fillId="0" borderId="3" xfId="0" quotePrefix="1" applyFont="1" applyBorder="1" applyAlignment="1">
      <alignment vertical="center" wrapText="1"/>
    </xf>
    <xf numFmtId="0" fontId="4" fillId="2" borderId="1" xfId="0" quotePrefix="1" applyFont="1" applyFill="1" applyBorder="1" applyAlignment="1">
      <alignment horizontal="left" vertical="center" wrapText="1"/>
    </xf>
    <xf numFmtId="0" fontId="4" fillId="0" borderId="4" xfId="0" applyFont="1" applyBorder="1" applyAlignment="1">
      <alignment horizontal="center" vertical="center" wrapText="1"/>
    </xf>
    <xf numFmtId="0" fontId="7" fillId="0" borderId="1" xfId="0" applyFont="1" applyBorder="1" applyAlignment="1">
      <alignment horizontal="left" vertical="center" wrapText="1"/>
    </xf>
    <xf numFmtId="0" fontId="4" fillId="0" borderId="0" xfId="0" applyFont="1" applyAlignment="1">
      <alignment horizontal="left" vertical="center" wrapText="1"/>
    </xf>
    <xf numFmtId="14" fontId="4" fillId="0" borderId="1" xfId="0" applyNumberFormat="1" applyFont="1" applyBorder="1" applyAlignment="1">
      <alignment horizontal="left" vertical="center" wrapText="1"/>
    </xf>
    <xf numFmtId="14" fontId="4" fillId="0" borderId="1" xfId="0" applyNumberFormat="1" applyFont="1" applyBorder="1" applyAlignment="1">
      <alignment horizontal="left" wrapText="1"/>
    </xf>
    <xf numFmtId="0" fontId="10" fillId="0" borderId="1" xfId="0" applyFont="1" applyBorder="1" applyAlignment="1">
      <alignment horizontal="center" vertical="center" wrapText="1"/>
    </xf>
    <xf numFmtId="0" fontId="10" fillId="0" borderId="3" xfId="0" quotePrefix="1" applyFont="1" applyBorder="1" applyAlignment="1">
      <alignment horizontal="left" vertical="center" wrapText="1"/>
    </xf>
    <xf numFmtId="0" fontId="10" fillId="0" borderId="3" xfId="0" quotePrefix="1" applyFont="1" applyBorder="1" applyAlignment="1">
      <alignment horizontal="center" vertical="center" wrapText="1"/>
    </xf>
    <xf numFmtId="2" fontId="10" fillId="0" borderId="3" xfId="0" quotePrefix="1"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3" borderId="0" xfId="0" applyFont="1" applyFill="1" applyAlignment="1">
      <alignment horizontal="center" wrapText="1"/>
    </xf>
    <xf numFmtId="0" fontId="10" fillId="3" borderId="3" xfId="0" quotePrefix="1" applyFont="1" applyFill="1" applyBorder="1" applyAlignment="1">
      <alignment horizontal="center" vertical="center" wrapText="1"/>
    </xf>
    <xf numFmtId="2" fontId="4" fillId="0" borderId="3" xfId="0" quotePrefix="1" applyNumberFormat="1" applyFont="1" applyBorder="1" applyAlignment="1">
      <alignment horizontal="center" vertical="center" wrapText="1"/>
    </xf>
    <xf numFmtId="0" fontId="4" fillId="3" borderId="3" xfId="0" quotePrefix="1" applyFont="1" applyFill="1" applyBorder="1" applyAlignment="1">
      <alignment horizontal="center" vertical="center" wrapText="1"/>
    </xf>
    <xf numFmtId="0" fontId="4" fillId="3" borderId="1" xfId="0" quotePrefix="1" applyFont="1" applyFill="1" applyBorder="1" applyAlignment="1">
      <alignment horizontal="left" vertical="center" wrapText="1"/>
    </xf>
    <xf numFmtId="0" fontId="4" fillId="0" borderId="6" xfId="0" quotePrefix="1" applyFont="1" applyBorder="1" applyAlignment="1">
      <alignment horizontal="justify" vertical="center" wrapText="1"/>
    </xf>
    <xf numFmtId="0" fontId="4" fillId="3" borderId="1" xfId="0" quotePrefix="1" applyFont="1" applyFill="1" applyBorder="1" applyAlignment="1">
      <alignment vertical="center" wrapText="1"/>
    </xf>
    <xf numFmtId="0" fontId="4" fillId="3" borderId="0" xfId="0" applyFont="1" applyFill="1" applyAlignment="1">
      <alignment wrapText="1"/>
    </xf>
    <xf numFmtId="0" fontId="4" fillId="0" borderId="1" xfId="0" applyFont="1" applyBorder="1" applyAlignment="1">
      <alignment horizontal="center" wrapText="1"/>
    </xf>
    <xf numFmtId="0" fontId="4" fillId="3" borderId="1" xfId="0" applyFont="1" applyFill="1" applyBorder="1" applyAlignment="1">
      <alignment wrapText="1"/>
    </xf>
    <xf numFmtId="2" fontId="6" fillId="0" borderId="1" xfId="0"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0" fontId="3" fillId="0" borderId="1" xfId="0" applyFont="1" applyBorder="1" applyAlignment="1">
      <alignment wrapText="1"/>
    </xf>
    <xf numFmtId="0" fontId="4" fillId="0" borderId="3" xfId="0" applyFont="1" applyBorder="1" applyAlignment="1">
      <alignment horizontal="left" wrapText="1"/>
    </xf>
    <xf numFmtId="0" fontId="3" fillId="0" borderId="1" xfId="0" applyFont="1" applyBorder="1" applyAlignment="1">
      <alignment vertical="center" wrapText="1"/>
    </xf>
    <xf numFmtId="0" fontId="6" fillId="0" borderId="1" xfId="0" applyFont="1" applyBorder="1" applyAlignment="1">
      <alignment vertical="center" wrapText="1"/>
    </xf>
    <xf numFmtId="0" fontId="4" fillId="0" borderId="1" xfId="0" quotePrefix="1" applyFont="1" applyBorder="1" applyAlignment="1">
      <alignment wrapText="1"/>
    </xf>
    <xf numFmtId="0" fontId="4" fillId="0" borderId="3" xfId="0" quotePrefix="1" applyFont="1" applyBorder="1" applyAlignment="1">
      <alignment horizontal="center" vertical="center" wrapText="1"/>
    </xf>
    <xf numFmtId="0" fontId="4" fillId="3" borderId="1" xfId="0" quotePrefix="1" applyFont="1" applyFill="1" applyBorder="1" applyAlignment="1">
      <alignment horizontal="center" vertical="center" wrapText="1"/>
    </xf>
    <xf numFmtId="0" fontId="4" fillId="0" borderId="1" xfId="0" quotePrefix="1" applyFont="1" applyBorder="1" applyAlignment="1">
      <alignment horizontal="center" wrapText="1"/>
    </xf>
    <xf numFmtId="0" fontId="4" fillId="3" borderId="0" xfId="0" applyFont="1" applyFill="1" applyAlignment="1">
      <alignment horizontal="center" wrapText="1"/>
    </xf>
    <xf numFmtId="0" fontId="4" fillId="3" borderId="1" xfId="0" applyFont="1" applyFill="1" applyBorder="1" applyAlignment="1">
      <alignment horizontal="center" wrapText="1"/>
    </xf>
    <xf numFmtId="2" fontId="3" fillId="0" borderId="1" xfId="0" applyNumberFormat="1" applyFont="1" applyBorder="1" applyAlignment="1">
      <alignment vertical="center" wrapText="1"/>
    </xf>
    <xf numFmtId="2" fontId="6" fillId="0" borderId="1" xfId="0" applyNumberFormat="1" applyFont="1" applyBorder="1" applyAlignment="1">
      <alignment vertical="center" wrapText="1"/>
    </xf>
    <xf numFmtId="2" fontId="10" fillId="0" borderId="3" xfId="0" quotePrefix="1" applyNumberFormat="1" applyFont="1" applyBorder="1" applyAlignment="1">
      <alignment vertical="center" wrapText="1"/>
    </xf>
    <xf numFmtId="2" fontId="4" fillId="0" borderId="3" xfId="0" quotePrefix="1" applyNumberFormat="1" applyFont="1" applyBorder="1" applyAlignment="1">
      <alignment vertical="center" wrapText="1"/>
    </xf>
    <xf numFmtId="0" fontId="11" fillId="0" borderId="1" xfId="0" applyFont="1" applyBorder="1" applyAlignment="1">
      <alignment wrapText="1"/>
    </xf>
    <xf numFmtId="0" fontId="11" fillId="0" borderId="1" xfId="0" applyFont="1" applyBorder="1" applyAlignment="1">
      <alignment horizontal="left" vertical="center" wrapText="1"/>
    </xf>
    <xf numFmtId="0" fontId="13" fillId="0" borderId="3" xfId="3"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horizontal="center" vertical="center" wrapText="1"/>
    </xf>
    <xf numFmtId="0" fontId="12" fillId="0" borderId="1"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left" wrapText="1"/>
    </xf>
    <xf numFmtId="0" fontId="8" fillId="0" borderId="1" xfId="0" applyFont="1" applyBorder="1" applyAlignment="1">
      <alignment horizontal="center"/>
    </xf>
    <xf numFmtId="0" fontId="8" fillId="0" borderId="0" xfId="0" applyFont="1" applyAlignment="1">
      <alignment horizontal="center"/>
    </xf>
    <xf numFmtId="0" fontId="15" fillId="2" borderId="1" xfId="0" applyFont="1" applyFill="1" applyBorder="1" applyAlignment="1">
      <alignment horizontal="left" vertical="center" wrapText="1"/>
    </xf>
    <xf numFmtId="0" fontId="14" fillId="2" borderId="0" xfId="0" applyFont="1" applyFill="1" applyAlignment="1">
      <alignment horizontal="center" vertical="center" wrapText="1"/>
    </xf>
    <xf numFmtId="0" fontId="15" fillId="2" borderId="0" xfId="0" applyFont="1" applyFill="1" applyAlignment="1">
      <alignment horizontal="left"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5" fillId="2" borderId="1" xfId="0" quotePrefix="1" applyFont="1" applyFill="1" applyBorder="1" applyAlignment="1">
      <alignment horizontal="left" vertical="center" wrapText="1"/>
    </xf>
    <xf numFmtId="0" fontId="15" fillId="2" borderId="1" xfId="0" applyFont="1" applyFill="1" applyBorder="1" applyAlignment="1">
      <alignment horizontal="justify" vertical="justify" wrapText="1"/>
    </xf>
    <xf numFmtId="0" fontId="17" fillId="2" borderId="1" xfId="0" applyFont="1" applyFill="1" applyBorder="1" applyAlignment="1">
      <alignment vertical="center" wrapText="1"/>
    </xf>
    <xf numFmtId="0" fontId="15" fillId="2" borderId="1" xfId="0" applyFont="1" applyFill="1" applyBorder="1" applyAlignment="1">
      <alignment vertical="top" wrapText="1"/>
    </xf>
    <xf numFmtId="0" fontId="15" fillId="2" borderId="1" xfId="0" applyFont="1" applyFill="1" applyBorder="1" applyAlignment="1">
      <alignment vertical="center" wrapText="1"/>
    </xf>
    <xf numFmtId="0" fontId="15"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5" fillId="2" borderId="1" xfId="0" applyFont="1" applyFill="1" applyBorder="1" applyAlignment="1">
      <alignment horizontal="left" wrapText="1"/>
    </xf>
    <xf numFmtId="0" fontId="15" fillId="2" borderId="0" xfId="0" applyFont="1" applyFill="1" applyAlignment="1">
      <alignment horizontal="center" vertical="center" wrapText="1"/>
    </xf>
  </cellXfs>
  <cellStyles count="4">
    <cellStyle name="Comma 21" xfId="2"/>
    <cellStyle name="Hyperlink" xfId="3"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P113"/>
  <sheetViews>
    <sheetView tabSelected="1" topLeftCell="A85" zoomScale="90" zoomScaleNormal="90" workbookViewId="0">
      <selection activeCell="B111" sqref="B111"/>
    </sheetView>
  </sheetViews>
  <sheetFormatPr defaultColWidth="9.140625" defaultRowHeight="15.75" outlineLevelRow="1"/>
  <cols>
    <col min="1" max="1" width="6.42578125" style="102" customWidth="1"/>
    <col min="2" max="2" width="29.140625" style="86" customWidth="1"/>
    <col min="3" max="3" width="11.28515625" style="12" customWidth="1"/>
    <col min="4" max="4" width="55.85546875" style="24" customWidth="1"/>
    <col min="5" max="5" width="12" style="12" customWidth="1"/>
    <col min="6" max="6" width="12" style="9" customWidth="1"/>
    <col min="7" max="8" width="12" style="24" hidden="1" customWidth="1"/>
    <col min="9" max="9" width="36.28515625" style="35" customWidth="1"/>
    <col min="10" max="10" width="17.85546875" style="24" customWidth="1"/>
    <col min="11" max="11" width="0" style="9" hidden="1" customWidth="1"/>
    <col min="12" max="12" width="0.140625" style="9" hidden="1" customWidth="1"/>
    <col min="13" max="13" width="16.140625" style="9" hidden="1" customWidth="1"/>
    <col min="14" max="14" width="16.140625" style="9" customWidth="1"/>
    <col min="15" max="16384" width="9.140625" style="9"/>
  </cols>
  <sheetData>
    <row r="1" spans="1:484" ht="38.25" customHeight="1">
      <c r="A1" s="73" t="s">
        <v>220</v>
      </c>
      <c r="B1" s="73"/>
      <c r="C1" s="73"/>
      <c r="D1" s="73"/>
      <c r="E1" s="73"/>
      <c r="F1" s="73"/>
      <c r="G1" s="73"/>
      <c r="H1" s="73"/>
      <c r="I1" s="73"/>
      <c r="J1" s="73"/>
      <c r="K1" s="73"/>
      <c r="L1" s="73"/>
      <c r="M1" s="73"/>
      <c r="N1" s="73"/>
    </row>
    <row r="2" spans="1:484" ht="15" customHeight="1">
      <c r="A2" s="78" t="s">
        <v>235</v>
      </c>
      <c r="B2" s="78"/>
      <c r="C2" s="78"/>
      <c r="D2" s="78"/>
      <c r="E2" s="78"/>
      <c r="F2" s="78"/>
      <c r="G2" s="78"/>
      <c r="H2" s="78"/>
      <c r="I2" s="78"/>
      <c r="J2" s="78"/>
      <c r="K2" s="78"/>
      <c r="L2" s="78"/>
      <c r="M2" s="78"/>
      <c r="N2" s="78"/>
    </row>
    <row r="3" spans="1:484" ht="12.75" customHeight="1">
      <c r="A3" s="85"/>
      <c r="B3" s="81"/>
      <c r="C3" s="81"/>
      <c r="D3" s="81"/>
      <c r="E3" s="81"/>
      <c r="F3" s="81"/>
      <c r="G3" s="81"/>
      <c r="H3" s="81"/>
      <c r="I3" s="81"/>
      <c r="J3" s="81"/>
      <c r="M3" s="9" t="s">
        <v>185</v>
      </c>
    </row>
    <row r="4" spans="1:484" ht="12.75" customHeight="1">
      <c r="A4" s="85"/>
      <c r="C4" s="24"/>
      <c r="I4" s="24"/>
    </row>
    <row r="5" spans="1:484" ht="12.75" customHeight="1">
      <c r="A5" s="85"/>
      <c r="C5" s="24"/>
      <c r="I5" s="24"/>
    </row>
    <row r="6" spans="1:484" ht="19.350000000000001" customHeight="1">
      <c r="A6" s="87" t="s">
        <v>173</v>
      </c>
      <c r="B6" s="87"/>
      <c r="C6" s="73" t="s">
        <v>174</v>
      </c>
      <c r="D6" s="73"/>
      <c r="E6" s="73"/>
      <c r="F6" s="73"/>
      <c r="G6" s="73"/>
      <c r="H6" s="73"/>
      <c r="I6" s="73"/>
      <c r="J6" s="73"/>
    </row>
    <row r="7" spans="1:484" s="11" customFormat="1" ht="15.75" customHeight="1">
      <c r="A7" s="88" t="s">
        <v>191</v>
      </c>
      <c r="B7" s="88" t="s">
        <v>6</v>
      </c>
      <c r="C7" s="72" t="s">
        <v>1</v>
      </c>
      <c r="D7" s="72" t="s">
        <v>11</v>
      </c>
      <c r="E7" s="74" t="s">
        <v>217</v>
      </c>
      <c r="F7" s="76" t="s">
        <v>216</v>
      </c>
      <c r="G7" s="74" t="s">
        <v>218</v>
      </c>
      <c r="H7" s="74" t="s">
        <v>219</v>
      </c>
      <c r="I7" s="72" t="s">
        <v>30</v>
      </c>
      <c r="J7" s="72" t="s">
        <v>4</v>
      </c>
      <c r="M7" s="80"/>
      <c r="N7" s="79" t="s">
        <v>215</v>
      </c>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row>
    <row r="8" spans="1:484" s="13" customFormat="1" ht="15" customHeight="1">
      <c r="A8" s="88"/>
      <c r="B8" s="88"/>
      <c r="C8" s="72"/>
      <c r="D8" s="72"/>
      <c r="E8" s="75"/>
      <c r="F8" s="77"/>
      <c r="G8" s="75"/>
      <c r="H8" s="75"/>
      <c r="I8" s="72"/>
      <c r="J8" s="72"/>
      <c r="M8" s="80"/>
      <c r="N8" s="79"/>
    </row>
    <row r="9" spans="1:484" s="16" customFormat="1">
      <c r="A9" s="89" t="s">
        <v>3</v>
      </c>
      <c r="B9" s="90" t="s">
        <v>5</v>
      </c>
      <c r="C9" s="1">
        <v>0</v>
      </c>
      <c r="D9" s="14"/>
      <c r="E9" s="1"/>
      <c r="F9" s="57"/>
      <c r="G9" s="14"/>
      <c r="H9" s="14"/>
      <c r="I9" s="3"/>
      <c r="J9" s="27" t="s">
        <v>22</v>
      </c>
      <c r="N9" s="55"/>
    </row>
    <row r="10" spans="1:484">
      <c r="A10" s="91">
        <v>1</v>
      </c>
      <c r="B10" s="84" t="s">
        <v>32</v>
      </c>
      <c r="C10" s="2"/>
      <c r="D10" s="2" t="s">
        <v>221</v>
      </c>
      <c r="E10" s="2"/>
      <c r="F10" s="21"/>
      <c r="G10" s="2"/>
      <c r="H10" s="2"/>
      <c r="I10" s="3"/>
      <c r="J10" s="25"/>
      <c r="K10" s="17" t="s">
        <v>31</v>
      </c>
      <c r="N10" s="11"/>
    </row>
    <row r="11" spans="1:484">
      <c r="A11" s="91">
        <v>2</v>
      </c>
      <c r="B11" s="84" t="s">
        <v>12</v>
      </c>
      <c r="C11" s="2"/>
      <c r="D11" s="2"/>
      <c r="E11" s="2"/>
      <c r="F11" s="21"/>
      <c r="G11" s="2"/>
      <c r="H11" s="2"/>
      <c r="I11" s="3"/>
      <c r="J11" s="25"/>
      <c r="K11" s="17" t="s">
        <v>31</v>
      </c>
      <c r="N11" s="11"/>
    </row>
    <row r="12" spans="1:484" ht="47.25">
      <c r="A12" s="91">
        <v>3</v>
      </c>
      <c r="B12" s="84" t="s">
        <v>13</v>
      </c>
      <c r="C12" s="2"/>
      <c r="D12" s="2" t="s">
        <v>222</v>
      </c>
      <c r="E12" s="2"/>
      <c r="F12" s="21"/>
      <c r="G12" s="2"/>
      <c r="H12" s="2"/>
      <c r="I12" s="3"/>
      <c r="J12" s="25"/>
      <c r="K12" s="17" t="s">
        <v>31</v>
      </c>
      <c r="N12" s="11"/>
    </row>
    <row r="13" spans="1:484" ht="31.5">
      <c r="A13" s="91">
        <v>4</v>
      </c>
      <c r="B13" s="84" t="s">
        <v>54</v>
      </c>
      <c r="C13" s="2"/>
      <c r="D13" s="2"/>
      <c r="E13" s="2"/>
      <c r="F13" s="21"/>
      <c r="G13" s="2"/>
      <c r="H13" s="2"/>
      <c r="I13" s="3"/>
      <c r="J13" s="25"/>
      <c r="K13" s="17" t="s">
        <v>31</v>
      </c>
      <c r="N13" s="11"/>
    </row>
    <row r="14" spans="1:484" ht="31.5">
      <c r="A14" s="91">
        <v>5</v>
      </c>
      <c r="B14" s="84" t="s">
        <v>53</v>
      </c>
      <c r="C14" s="2"/>
      <c r="D14" s="2"/>
      <c r="E14" s="2"/>
      <c r="F14" s="21"/>
      <c r="G14" s="2"/>
      <c r="H14" s="2"/>
      <c r="I14" s="3"/>
      <c r="J14" s="25"/>
      <c r="K14" s="17" t="s">
        <v>31</v>
      </c>
      <c r="N14" s="11"/>
    </row>
    <row r="15" spans="1:484">
      <c r="A15" s="91">
        <v>6</v>
      </c>
      <c r="B15" s="84" t="s">
        <v>18</v>
      </c>
      <c r="C15" s="2"/>
      <c r="D15" s="2"/>
      <c r="E15" s="2"/>
      <c r="F15" s="21"/>
      <c r="G15" s="2"/>
      <c r="H15" s="2"/>
      <c r="I15" s="3"/>
      <c r="J15" s="25"/>
      <c r="K15" s="17" t="s">
        <v>31</v>
      </c>
      <c r="N15" s="11"/>
    </row>
    <row r="16" spans="1:484">
      <c r="A16" s="91">
        <v>7</v>
      </c>
      <c r="B16" s="84" t="s">
        <v>19</v>
      </c>
      <c r="C16" s="2"/>
      <c r="D16" s="2"/>
      <c r="E16" s="2"/>
      <c r="F16" s="21"/>
      <c r="G16" s="2"/>
      <c r="H16" s="2"/>
      <c r="I16" s="3"/>
      <c r="J16" s="25"/>
      <c r="K16" s="17" t="s">
        <v>31</v>
      </c>
      <c r="N16" s="11"/>
    </row>
    <row r="17" spans="1:15">
      <c r="A17" s="91">
        <v>8</v>
      </c>
      <c r="B17" s="84" t="s">
        <v>33</v>
      </c>
      <c r="C17" s="2"/>
      <c r="D17" s="2"/>
      <c r="E17" s="2"/>
      <c r="F17" s="21"/>
      <c r="G17" s="2"/>
      <c r="H17" s="2"/>
      <c r="I17" s="3"/>
      <c r="J17" s="25"/>
      <c r="K17" s="17" t="s">
        <v>31</v>
      </c>
      <c r="N17" s="11"/>
    </row>
    <row r="18" spans="1:15">
      <c r="A18" s="91">
        <v>9</v>
      </c>
      <c r="B18" s="84" t="s">
        <v>20</v>
      </c>
      <c r="C18" s="2"/>
      <c r="D18" s="2"/>
      <c r="E18" s="2"/>
      <c r="F18" s="21"/>
      <c r="G18" s="2"/>
      <c r="H18" s="2"/>
      <c r="I18" s="3"/>
      <c r="J18" s="25"/>
      <c r="K18" s="17" t="s">
        <v>31</v>
      </c>
      <c r="N18" s="11"/>
    </row>
    <row r="19" spans="1:15">
      <c r="A19" s="91">
        <v>10</v>
      </c>
      <c r="B19" s="84" t="s">
        <v>43</v>
      </c>
      <c r="C19" s="2"/>
      <c r="D19" s="2"/>
      <c r="E19" s="2"/>
      <c r="F19" s="21"/>
      <c r="G19" s="2"/>
      <c r="H19" s="2"/>
      <c r="I19" s="3"/>
      <c r="J19" s="25" t="s">
        <v>55</v>
      </c>
      <c r="K19" s="17" t="s">
        <v>31</v>
      </c>
      <c r="N19" s="11"/>
    </row>
    <row r="20" spans="1:15">
      <c r="A20" s="91">
        <v>11</v>
      </c>
      <c r="B20" s="84" t="s">
        <v>21</v>
      </c>
      <c r="C20" s="2"/>
      <c r="D20" s="2"/>
      <c r="E20" s="2"/>
      <c r="F20" s="21"/>
      <c r="G20" s="2"/>
      <c r="H20" s="2"/>
      <c r="I20" s="3"/>
      <c r="J20" s="25"/>
      <c r="K20" s="17" t="s">
        <v>31</v>
      </c>
      <c r="N20" s="11"/>
    </row>
    <row r="21" spans="1:15" ht="31.5">
      <c r="A21" s="91">
        <v>12</v>
      </c>
      <c r="B21" s="84" t="s">
        <v>15</v>
      </c>
      <c r="C21" s="2"/>
      <c r="D21" s="2"/>
      <c r="E21" s="2"/>
      <c r="F21" s="21"/>
      <c r="G21" s="2"/>
      <c r="H21" s="2"/>
      <c r="I21" s="3"/>
      <c r="J21" s="25"/>
      <c r="K21" s="17" t="s">
        <v>31</v>
      </c>
      <c r="N21" s="11"/>
    </row>
    <row r="22" spans="1:15">
      <c r="A22" s="91">
        <v>13</v>
      </c>
      <c r="B22" s="84" t="s">
        <v>44</v>
      </c>
      <c r="C22" s="2"/>
      <c r="D22" s="2"/>
      <c r="E22" s="2"/>
      <c r="F22" s="21"/>
      <c r="G22" s="2"/>
      <c r="H22" s="2"/>
      <c r="I22" s="3"/>
      <c r="J22" s="25"/>
      <c r="K22" s="17"/>
      <c r="N22" s="11"/>
    </row>
    <row r="23" spans="1:15">
      <c r="A23" s="91">
        <v>14</v>
      </c>
      <c r="B23" s="84" t="s">
        <v>24</v>
      </c>
      <c r="C23" s="2"/>
      <c r="D23" s="2"/>
      <c r="E23" s="2"/>
      <c r="F23" s="21"/>
      <c r="G23" s="2"/>
      <c r="H23" s="2"/>
      <c r="I23" s="3"/>
      <c r="J23" s="25"/>
      <c r="K23" s="17" t="s">
        <v>31</v>
      </c>
      <c r="N23" s="11"/>
    </row>
    <row r="24" spans="1:15">
      <c r="A24" s="89" t="s">
        <v>2</v>
      </c>
      <c r="B24" s="90" t="s">
        <v>14</v>
      </c>
      <c r="C24" s="1">
        <f>C25+C34+C40+C45+C50+C89+C99</f>
        <v>500</v>
      </c>
      <c r="D24" s="14"/>
      <c r="E24" s="1"/>
      <c r="F24" s="65" t="e">
        <f>F25+F34+F40+F45+F50+F89+F99</f>
        <v>#DIV/0!</v>
      </c>
      <c r="G24" s="14"/>
      <c r="H24" s="54" t="e">
        <f>H25+H34+H40+H45+H50+H89+H99</f>
        <v>#DIV/0!</v>
      </c>
      <c r="I24" s="3"/>
      <c r="J24" s="25"/>
      <c r="N24" s="11"/>
    </row>
    <row r="25" spans="1:15">
      <c r="A25" s="92">
        <v>1</v>
      </c>
      <c r="B25" s="93" t="s">
        <v>7</v>
      </c>
      <c r="C25" s="18">
        <f>SUM(C26:C33)</f>
        <v>50</v>
      </c>
      <c r="D25" s="19"/>
      <c r="E25" s="18"/>
      <c r="F25" s="66">
        <f>F26+F29+F30+F31+F32+F33</f>
        <v>50</v>
      </c>
      <c r="G25" s="19"/>
      <c r="H25" s="53">
        <f>H26+H29+H30+H31+H32+H33</f>
        <v>0</v>
      </c>
      <c r="I25" s="3"/>
      <c r="J25" s="25"/>
      <c r="N25" s="11"/>
    </row>
    <row r="26" spans="1:15" ht="141.75">
      <c r="A26" s="91" t="s">
        <v>46</v>
      </c>
      <c r="B26" s="84" t="s">
        <v>60</v>
      </c>
      <c r="C26" s="2">
        <v>10</v>
      </c>
      <c r="D26" s="28" t="s">
        <v>180</v>
      </c>
      <c r="E26" s="60"/>
      <c r="F26" s="67">
        <f>$C$26*(E28/12)</f>
        <v>10</v>
      </c>
      <c r="G26" s="28"/>
      <c r="H26" s="41">
        <f>$C$26*(G28/12)</f>
        <v>0</v>
      </c>
      <c r="I26" s="3" t="s">
        <v>61</v>
      </c>
      <c r="J26" s="3"/>
      <c r="M26" s="9" t="s">
        <v>115</v>
      </c>
      <c r="N26" s="3" t="s">
        <v>194</v>
      </c>
      <c r="O26" s="16"/>
    </row>
    <row r="27" spans="1:15" ht="94.5">
      <c r="A27" s="91"/>
      <c r="B27" s="94" t="s">
        <v>192</v>
      </c>
      <c r="C27" s="38"/>
      <c r="D27" s="39"/>
      <c r="E27" s="40"/>
      <c r="F27" s="67"/>
      <c r="G27" s="40"/>
      <c r="H27" s="41"/>
      <c r="I27" s="42" t="s">
        <v>223</v>
      </c>
      <c r="J27" s="3"/>
      <c r="N27" s="3"/>
      <c r="O27" s="16"/>
    </row>
    <row r="28" spans="1:15" ht="31.5">
      <c r="A28" s="91"/>
      <c r="B28" s="84" t="s">
        <v>193</v>
      </c>
      <c r="C28" s="38"/>
      <c r="D28" s="39"/>
      <c r="E28" s="43">
        <v>12</v>
      </c>
      <c r="G28" s="43">
        <v>0</v>
      </c>
      <c r="I28" s="71" t="s">
        <v>232</v>
      </c>
      <c r="J28" s="3"/>
      <c r="N28" s="3"/>
      <c r="O28" s="16"/>
    </row>
    <row r="29" spans="1:15" ht="110.25">
      <c r="A29" s="91" t="s">
        <v>37</v>
      </c>
      <c r="B29" s="84" t="s">
        <v>120</v>
      </c>
      <c r="C29" s="2">
        <v>10</v>
      </c>
      <c r="D29" s="8" t="s">
        <v>121</v>
      </c>
      <c r="E29" s="44">
        <v>10</v>
      </c>
      <c r="F29" s="68">
        <f>E29</f>
        <v>10</v>
      </c>
      <c r="G29" s="44">
        <v>0</v>
      </c>
      <c r="H29" s="45">
        <f>G29</f>
        <v>0</v>
      </c>
      <c r="I29" s="28" t="s">
        <v>224</v>
      </c>
      <c r="J29" s="3"/>
      <c r="M29" s="9" t="s">
        <v>117</v>
      </c>
      <c r="N29" s="3" t="s">
        <v>194</v>
      </c>
      <c r="O29" s="16"/>
    </row>
    <row r="30" spans="1:15" ht="94.5">
      <c r="A30" s="91" t="s">
        <v>38</v>
      </c>
      <c r="B30" s="95" t="s">
        <v>181</v>
      </c>
      <c r="C30" s="2">
        <v>10</v>
      </c>
      <c r="D30" s="8" t="s">
        <v>122</v>
      </c>
      <c r="E30" s="44">
        <v>10</v>
      </c>
      <c r="F30" s="68">
        <f>E30</f>
        <v>10</v>
      </c>
      <c r="G30" s="44">
        <v>0</v>
      </c>
      <c r="H30" s="45">
        <f>G30</f>
        <v>0</v>
      </c>
      <c r="I30" s="8" t="s">
        <v>225</v>
      </c>
      <c r="J30" s="3"/>
      <c r="M30" s="9" t="s">
        <v>117</v>
      </c>
      <c r="N30" s="3" t="s">
        <v>194</v>
      </c>
      <c r="O30" s="16"/>
    </row>
    <row r="31" spans="1:15" ht="31.5">
      <c r="A31" s="91" t="s">
        <v>125</v>
      </c>
      <c r="B31" s="95" t="s">
        <v>123</v>
      </c>
      <c r="C31" s="2">
        <v>10</v>
      </c>
      <c r="D31" s="8" t="s">
        <v>124</v>
      </c>
      <c r="E31" s="46">
        <v>10</v>
      </c>
      <c r="F31" s="68">
        <f>E31</f>
        <v>10</v>
      </c>
      <c r="G31" s="46">
        <v>0</v>
      </c>
      <c r="H31" s="45">
        <f>G31</f>
        <v>0</v>
      </c>
      <c r="I31" s="3" t="s">
        <v>233</v>
      </c>
      <c r="J31" s="3"/>
      <c r="M31" s="9" t="s">
        <v>117</v>
      </c>
      <c r="N31" s="3" t="s">
        <v>194</v>
      </c>
      <c r="O31" s="16"/>
    </row>
    <row r="32" spans="1:15" ht="47.25">
      <c r="A32" s="91" t="s">
        <v>126</v>
      </c>
      <c r="B32" s="84" t="s">
        <v>35</v>
      </c>
      <c r="C32" s="2">
        <v>5</v>
      </c>
      <c r="D32" s="8" t="s">
        <v>16</v>
      </c>
      <c r="E32" s="46">
        <v>5</v>
      </c>
      <c r="F32" s="68">
        <f>E32</f>
        <v>5</v>
      </c>
      <c r="G32" s="46">
        <v>0</v>
      </c>
      <c r="H32" s="45">
        <f>G32</f>
        <v>0</v>
      </c>
      <c r="I32" s="3" t="s">
        <v>195</v>
      </c>
      <c r="J32" s="3"/>
      <c r="M32" s="9" t="s">
        <v>116</v>
      </c>
      <c r="N32" s="3" t="s">
        <v>194</v>
      </c>
    </row>
    <row r="33" spans="1:15" ht="63">
      <c r="A33" s="91" t="s">
        <v>127</v>
      </c>
      <c r="B33" s="84" t="s">
        <v>17</v>
      </c>
      <c r="C33" s="2">
        <v>5</v>
      </c>
      <c r="D33" s="8" t="s">
        <v>29</v>
      </c>
      <c r="E33" s="46">
        <v>5</v>
      </c>
      <c r="F33" s="68">
        <f>E33</f>
        <v>5</v>
      </c>
      <c r="G33" s="46">
        <v>0</v>
      </c>
      <c r="H33" s="45">
        <f>G33</f>
        <v>0</v>
      </c>
      <c r="I33" s="3" t="s">
        <v>196</v>
      </c>
      <c r="J33" s="3"/>
      <c r="M33" s="9" t="s">
        <v>116</v>
      </c>
      <c r="N33" s="3" t="s">
        <v>194</v>
      </c>
    </row>
    <row r="34" spans="1:15" ht="33.75" customHeight="1">
      <c r="A34" s="92">
        <v>2</v>
      </c>
      <c r="B34" s="93" t="s">
        <v>8</v>
      </c>
      <c r="C34" s="18">
        <f>SUM(C35:C39)</f>
        <v>50</v>
      </c>
      <c r="D34" s="19"/>
      <c r="E34" s="18"/>
      <c r="F34" s="66">
        <f>F35+F36+F37+F38+F39</f>
        <v>45</v>
      </c>
      <c r="G34" s="19"/>
      <c r="H34" s="53">
        <f>H35+H36+H37+H38+H39</f>
        <v>0</v>
      </c>
      <c r="I34" s="3"/>
      <c r="J34" s="3"/>
      <c r="N34" s="3"/>
    </row>
    <row r="35" spans="1:15" ht="63">
      <c r="A35" s="91" t="s">
        <v>47</v>
      </c>
      <c r="B35" s="84" t="s">
        <v>62</v>
      </c>
      <c r="C35" s="2">
        <v>10</v>
      </c>
      <c r="D35" s="8" t="s">
        <v>63</v>
      </c>
      <c r="E35" s="46">
        <v>10</v>
      </c>
      <c r="F35" s="68">
        <f>E35</f>
        <v>10</v>
      </c>
      <c r="G35" s="46">
        <v>0</v>
      </c>
      <c r="H35" s="45">
        <f>G35</f>
        <v>0</v>
      </c>
      <c r="I35" s="3" t="s">
        <v>226</v>
      </c>
      <c r="J35" s="3"/>
      <c r="M35" s="9" t="s">
        <v>116</v>
      </c>
      <c r="N35" s="3" t="s">
        <v>194</v>
      </c>
    </row>
    <row r="36" spans="1:15" ht="157.5">
      <c r="A36" s="91" t="s">
        <v>48</v>
      </c>
      <c r="B36" s="84" t="s">
        <v>64</v>
      </c>
      <c r="C36" s="2">
        <v>10</v>
      </c>
      <c r="D36" s="8" t="s">
        <v>65</v>
      </c>
      <c r="E36" s="46">
        <v>5</v>
      </c>
      <c r="F36" s="68">
        <f>E36</f>
        <v>5</v>
      </c>
      <c r="G36" s="46">
        <v>0</v>
      </c>
      <c r="H36" s="45">
        <f>G36</f>
        <v>0</v>
      </c>
      <c r="I36" s="3" t="s">
        <v>227</v>
      </c>
      <c r="J36" s="34" t="s">
        <v>211</v>
      </c>
      <c r="M36" s="9" t="s">
        <v>117</v>
      </c>
      <c r="N36" s="3" t="s">
        <v>194</v>
      </c>
      <c r="O36" s="16"/>
    </row>
    <row r="37" spans="1:15" ht="63">
      <c r="A37" s="91" t="s">
        <v>109</v>
      </c>
      <c r="B37" s="84" t="s">
        <v>129</v>
      </c>
      <c r="C37" s="2">
        <v>10</v>
      </c>
      <c r="D37" s="26" t="s">
        <v>130</v>
      </c>
      <c r="E37" s="46">
        <v>10</v>
      </c>
      <c r="F37" s="68">
        <f>E37</f>
        <v>10</v>
      </c>
      <c r="G37" s="46">
        <v>0</v>
      </c>
      <c r="H37" s="45">
        <f>G37</f>
        <v>0</v>
      </c>
      <c r="I37" s="34" t="s">
        <v>228</v>
      </c>
      <c r="J37" s="3"/>
      <c r="M37" s="9" t="s">
        <v>117</v>
      </c>
      <c r="N37" s="3" t="s">
        <v>194</v>
      </c>
      <c r="O37" s="16"/>
    </row>
    <row r="38" spans="1:15" ht="94.5">
      <c r="A38" s="91" t="s">
        <v>110</v>
      </c>
      <c r="B38" s="84" t="s">
        <v>131</v>
      </c>
      <c r="C38" s="2">
        <v>10</v>
      </c>
      <c r="D38" s="8" t="s">
        <v>132</v>
      </c>
      <c r="E38" s="46">
        <v>10</v>
      </c>
      <c r="F38" s="68">
        <f>E38</f>
        <v>10</v>
      </c>
      <c r="G38" s="46">
        <v>0</v>
      </c>
      <c r="H38" s="45">
        <f>G38</f>
        <v>0</v>
      </c>
      <c r="I38" s="34" t="s">
        <v>228</v>
      </c>
      <c r="J38" s="3"/>
      <c r="M38" s="9" t="s">
        <v>117</v>
      </c>
      <c r="N38" s="3" t="s">
        <v>194</v>
      </c>
      <c r="O38" s="16"/>
    </row>
    <row r="39" spans="1:15" ht="110.25">
      <c r="A39" s="91" t="s">
        <v>128</v>
      </c>
      <c r="B39" s="84" t="s">
        <v>133</v>
      </c>
      <c r="C39" s="2">
        <v>10</v>
      </c>
      <c r="D39" s="8" t="s">
        <v>63</v>
      </c>
      <c r="E39" s="46">
        <v>10</v>
      </c>
      <c r="F39" s="68">
        <f>E39</f>
        <v>10</v>
      </c>
      <c r="G39" s="46">
        <v>0</v>
      </c>
      <c r="H39" s="45">
        <f>G39</f>
        <v>0</v>
      </c>
      <c r="I39" s="34" t="s">
        <v>229</v>
      </c>
      <c r="J39" s="34" t="s">
        <v>212</v>
      </c>
      <c r="M39" s="9" t="s">
        <v>117</v>
      </c>
      <c r="N39" s="3" t="s">
        <v>194</v>
      </c>
      <c r="O39" s="16"/>
    </row>
    <row r="40" spans="1:15" s="16" customFormat="1">
      <c r="A40" s="92">
        <v>3</v>
      </c>
      <c r="B40" s="93" t="s">
        <v>9</v>
      </c>
      <c r="C40" s="18">
        <f>SUM(C41:C44)</f>
        <v>50</v>
      </c>
      <c r="D40" s="19"/>
      <c r="E40" s="18"/>
      <c r="F40" s="66">
        <f>F41+F42+F43+F44</f>
        <v>30</v>
      </c>
      <c r="G40" s="19"/>
      <c r="H40" s="53">
        <f>H41+H42+H43+H44</f>
        <v>0</v>
      </c>
      <c r="I40" s="3"/>
      <c r="J40" s="3"/>
      <c r="N40" s="3"/>
    </row>
    <row r="41" spans="1:15" s="16" customFormat="1" ht="78.75">
      <c r="A41" s="91" t="s">
        <v>39</v>
      </c>
      <c r="B41" s="84" t="s">
        <v>66</v>
      </c>
      <c r="C41" s="2">
        <v>10</v>
      </c>
      <c r="D41" s="8" t="s">
        <v>63</v>
      </c>
      <c r="E41" s="46">
        <v>10</v>
      </c>
      <c r="F41" s="68">
        <f>E41</f>
        <v>10</v>
      </c>
      <c r="G41" s="46">
        <v>0</v>
      </c>
      <c r="H41" s="45">
        <f>G41</f>
        <v>0</v>
      </c>
      <c r="I41" s="3"/>
      <c r="J41" s="3" t="s">
        <v>213</v>
      </c>
      <c r="M41" s="9" t="s">
        <v>115</v>
      </c>
      <c r="N41" s="3" t="s">
        <v>194</v>
      </c>
    </row>
    <row r="42" spans="1:15" s="16" customFormat="1" ht="78.75">
      <c r="A42" s="91" t="s">
        <v>40</v>
      </c>
      <c r="B42" s="84" t="s">
        <v>67</v>
      </c>
      <c r="C42" s="2">
        <v>10</v>
      </c>
      <c r="D42" s="8" t="s">
        <v>63</v>
      </c>
      <c r="E42" s="46">
        <v>10</v>
      </c>
      <c r="F42" s="68">
        <f>E42</f>
        <v>10</v>
      </c>
      <c r="G42" s="46">
        <v>0</v>
      </c>
      <c r="H42" s="45">
        <f>G42</f>
        <v>0</v>
      </c>
      <c r="I42" s="3" t="s">
        <v>111</v>
      </c>
      <c r="J42" s="3" t="s">
        <v>214</v>
      </c>
      <c r="M42" s="9" t="s">
        <v>115</v>
      </c>
      <c r="N42" s="3" t="s">
        <v>194</v>
      </c>
    </row>
    <row r="43" spans="1:15" s="16" customFormat="1" ht="110.25">
      <c r="A43" s="91" t="s">
        <v>41</v>
      </c>
      <c r="B43" s="84" t="s">
        <v>68</v>
      </c>
      <c r="C43" s="2">
        <v>20</v>
      </c>
      <c r="D43" s="8" t="s">
        <v>108</v>
      </c>
      <c r="E43" s="46">
        <v>0</v>
      </c>
      <c r="F43" s="68">
        <f>E43</f>
        <v>0</v>
      </c>
      <c r="G43" s="46">
        <v>0</v>
      </c>
      <c r="H43" s="45">
        <f>G43</f>
        <v>0</v>
      </c>
      <c r="I43" s="3" t="s">
        <v>69</v>
      </c>
      <c r="J43" s="3"/>
      <c r="M43" s="9" t="s">
        <v>117</v>
      </c>
      <c r="N43" s="70" t="s">
        <v>197</v>
      </c>
    </row>
    <row r="44" spans="1:15" s="16" customFormat="1" ht="110.25">
      <c r="A44" s="91" t="s">
        <v>134</v>
      </c>
      <c r="B44" s="96" t="s">
        <v>135</v>
      </c>
      <c r="C44" s="2">
        <v>10</v>
      </c>
      <c r="D44" s="8" t="s">
        <v>136</v>
      </c>
      <c r="E44" s="46">
        <v>10</v>
      </c>
      <c r="F44" s="68">
        <f>E44</f>
        <v>10</v>
      </c>
      <c r="G44" s="46">
        <v>0</v>
      </c>
      <c r="H44" s="45">
        <f>G44</f>
        <v>0</v>
      </c>
      <c r="I44" s="3" t="s">
        <v>230</v>
      </c>
      <c r="J44" s="3"/>
      <c r="M44" s="16" t="s">
        <v>117</v>
      </c>
      <c r="N44" s="3" t="s">
        <v>194</v>
      </c>
    </row>
    <row r="45" spans="1:15" outlineLevel="1">
      <c r="A45" s="92">
        <v>4</v>
      </c>
      <c r="B45" s="93" t="s">
        <v>10</v>
      </c>
      <c r="C45" s="18">
        <f>SUM(C46:C49)</f>
        <v>50</v>
      </c>
      <c r="D45" s="19"/>
      <c r="E45" s="18"/>
      <c r="F45" s="66">
        <f>F46+F47+F48+F49</f>
        <v>40</v>
      </c>
      <c r="G45" s="19"/>
      <c r="H45" s="53">
        <f>H46+H47+H48+H49</f>
        <v>0</v>
      </c>
      <c r="I45" s="3"/>
      <c r="J45" s="3"/>
      <c r="N45" s="11"/>
    </row>
    <row r="46" spans="1:15" ht="220.5" outlineLevel="1">
      <c r="A46" s="91" t="s">
        <v>42</v>
      </c>
      <c r="B46" s="84" t="s">
        <v>70</v>
      </c>
      <c r="C46" s="2">
        <v>20</v>
      </c>
      <c r="D46" s="28" t="s">
        <v>176</v>
      </c>
      <c r="E46" s="46">
        <v>20</v>
      </c>
      <c r="F46" s="68">
        <f>E46</f>
        <v>20</v>
      </c>
      <c r="G46" s="46">
        <v>0</v>
      </c>
      <c r="H46" s="45">
        <f>G46</f>
        <v>0</v>
      </c>
      <c r="I46" s="3" t="s">
        <v>71</v>
      </c>
      <c r="J46" s="3" t="s">
        <v>96</v>
      </c>
      <c r="M46" s="9" t="s">
        <v>116</v>
      </c>
      <c r="N46" s="3" t="s">
        <v>194</v>
      </c>
    </row>
    <row r="47" spans="1:15" ht="47.25" outlineLevel="1">
      <c r="A47" s="91" t="s">
        <v>49</v>
      </c>
      <c r="B47" s="84" t="s">
        <v>182</v>
      </c>
      <c r="C47" s="2">
        <v>10</v>
      </c>
      <c r="D47" s="32" t="s">
        <v>183</v>
      </c>
      <c r="E47" s="46">
        <v>10</v>
      </c>
      <c r="F47" s="68">
        <f>E47</f>
        <v>10</v>
      </c>
      <c r="G47" s="46">
        <v>0</v>
      </c>
      <c r="H47" s="45">
        <f>G47</f>
        <v>0</v>
      </c>
      <c r="I47" s="56" t="s">
        <v>234</v>
      </c>
      <c r="J47" s="3" t="s">
        <v>184</v>
      </c>
      <c r="M47" s="9" t="s">
        <v>116</v>
      </c>
      <c r="N47" s="3" t="s">
        <v>194</v>
      </c>
    </row>
    <row r="48" spans="1:15" ht="110.25" outlineLevel="1">
      <c r="A48" s="91" t="s">
        <v>50</v>
      </c>
      <c r="B48" s="97" t="s">
        <v>177</v>
      </c>
      <c r="C48" s="33">
        <v>10</v>
      </c>
      <c r="D48" s="29" t="s">
        <v>186</v>
      </c>
      <c r="E48" s="46">
        <v>0</v>
      </c>
      <c r="F48" s="68">
        <f>E48</f>
        <v>0</v>
      </c>
      <c r="G48" s="46">
        <v>0</v>
      </c>
      <c r="H48" s="45">
        <f>G48</f>
        <v>0</v>
      </c>
      <c r="I48" s="3" t="s">
        <v>72</v>
      </c>
      <c r="J48" s="36" t="s">
        <v>100</v>
      </c>
      <c r="M48" s="9" t="s">
        <v>116</v>
      </c>
      <c r="N48" s="69" t="s">
        <v>197</v>
      </c>
    </row>
    <row r="49" spans="1:14" ht="94.5" outlineLevel="1">
      <c r="A49" s="91" t="s">
        <v>51</v>
      </c>
      <c r="B49" s="84" t="s">
        <v>73</v>
      </c>
      <c r="C49" s="2">
        <v>10</v>
      </c>
      <c r="D49" s="10" t="s">
        <v>74</v>
      </c>
      <c r="E49" s="46">
        <v>10</v>
      </c>
      <c r="F49" s="68">
        <f>E49</f>
        <v>10</v>
      </c>
      <c r="G49" s="46">
        <v>0</v>
      </c>
      <c r="H49" s="45">
        <f>G49</f>
        <v>0</v>
      </c>
      <c r="I49" s="3" t="s">
        <v>75</v>
      </c>
      <c r="J49" s="3" t="s">
        <v>98</v>
      </c>
      <c r="M49" s="9" t="s">
        <v>116</v>
      </c>
      <c r="N49" s="3" t="s">
        <v>194</v>
      </c>
    </row>
    <row r="50" spans="1:14" outlineLevel="1">
      <c r="A50" s="92">
        <v>5</v>
      </c>
      <c r="B50" s="93" t="s">
        <v>25</v>
      </c>
      <c r="C50" s="18">
        <f>SUM(C51:C85)</f>
        <v>200</v>
      </c>
      <c r="D50" s="19"/>
      <c r="E50" s="18"/>
      <c r="F50" s="66" t="e">
        <f>F51+F54+F57+F60+F63+F64+F65+F68+F69+F70+F73+F76+F79+F82+F85</f>
        <v>#DIV/0!</v>
      </c>
      <c r="G50" s="19"/>
      <c r="H50" s="53" t="e">
        <f>H51+H54+H57+H60+H63+H64+H65+H68+H69+H70+H73+H76+H79+H82+H85</f>
        <v>#DIV/0!</v>
      </c>
      <c r="I50" s="3"/>
      <c r="J50" s="25"/>
      <c r="N50" s="11"/>
    </row>
    <row r="51" spans="1:14" ht="94.5" outlineLevel="1">
      <c r="A51" s="91" t="s">
        <v>137</v>
      </c>
      <c r="B51" s="84" t="s">
        <v>78</v>
      </c>
      <c r="C51" s="2">
        <v>10</v>
      </c>
      <c r="D51" s="8" t="s">
        <v>175</v>
      </c>
      <c r="E51" s="23"/>
      <c r="F51" s="68" t="e">
        <f>IF((E52/E53)*100&gt;=60, $C$51, (E52/E53)*$C$51/60%)</f>
        <v>#DIV/0!</v>
      </c>
      <c r="G51" s="8"/>
      <c r="H51" s="45" t="e">
        <f>IF((G52/G53)*100&gt;=60, $C$51, (G52/G53)*$C$51/60%)</f>
        <v>#DIV/0!</v>
      </c>
      <c r="I51" s="3" t="s">
        <v>45</v>
      </c>
      <c r="J51" s="37"/>
      <c r="M51" s="9" t="s">
        <v>116</v>
      </c>
      <c r="N51" s="69" t="s">
        <v>200</v>
      </c>
    </row>
    <row r="52" spans="1:14" outlineLevel="1">
      <c r="A52" s="91"/>
      <c r="B52" s="84" t="s">
        <v>198</v>
      </c>
      <c r="C52" s="2"/>
      <c r="D52" s="8"/>
      <c r="E52" s="61">
        <v>0</v>
      </c>
      <c r="F52" s="10"/>
      <c r="G52" s="47"/>
      <c r="H52" s="8"/>
      <c r="I52" s="3"/>
      <c r="J52" s="37"/>
      <c r="N52" s="11"/>
    </row>
    <row r="53" spans="1:14" outlineLevel="1">
      <c r="A53" s="91"/>
      <c r="B53" s="84" t="s">
        <v>199</v>
      </c>
      <c r="C53" s="2"/>
      <c r="D53" s="8"/>
      <c r="E53" s="61">
        <v>0</v>
      </c>
      <c r="F53" s="10"/>
      <c r="G53" s="47"/>
      <c r="H53" s="8"/>
      <c r="I53" s="3"/>
      <c r="J53" s="37"/>
      <c r="N53" s="11"/>
    </row>
    <row r="54" spans="1:14" ht="63">
      <c r="A54" s="91" t="s">
        <v>138</v>
      </c>
      <c r="B54" s="84" t="s">
        <v>57</v>
      </c>
      <c r="C54" s="2">
        <v>20</v>
      </c>
      <c r="D54" s="8" t="s">
        <v>79</v>
      </c>
      <c r="E54" s="23"/>
      <c r="F54" s="10" t="e">
        <f>E55/E56*$C$54</f>
        <v>#DIV/0!</v>
      </c>
      <c r="G54" s="8"/>
      <c r="H54" s="8" t="e">
        <f>G55/G56*$C$54</f>
        <v>#DIV/0!</v>
      </c>
      <c r="I54" s="3" t="s">
        <v>80</v>
      </c>
      <c r="J54" s="36" t="s">
        <v>100</v>
      </c>
      <c r="M54" s="9" t="s">
        <v>116</v>
      </c>
      <c r="N54" s="69" t="s">
        <v>197</v>
      </c>
    </row>
    <row r="55" spans="1:14">
      <c r="A55" s="91"/>
      <c r="B55" s="84" t="s">
        <v>198</v>
      </c>
      <c r="C55" s="2"/>
      <c r="D55" s="8"/>
      <c r="E55" s="61">
        <v>0</v>
      </c>
      <c r="F55" s="10"/>
      <c r="G55" s="47">
        <v>0</v>
      </c>
      <c r="H55" s="8"/>
      <c r="I55" s="3"/>
      <c r="J55" s="36"/>
      <c r="N55" s="11"/>
    </row>
    <row r="56" spans="1:14">
      <c r="A56" s="91"/>
      <c r="B56" s="84" t="s">
        <v>199</v>
      </c>
      <c r="C56" s="2"/>
      <c r="D56" s="8"/>
      <c r="E56" s="61">
        <v>0</v>
      </c>
      <c r="F56" s="10"/>
      <c r="G56" s="47">
        <v>0</v>
      </c>
      <c r="H56" s="8"/>
      <c r="I56" s="3"/>
      <c r="J56" s="36"/>
      <c r="N56" s="11"/>
    </row>
    <row r="57" spans="1:14" ht="138.6" customHeight="1">
      <c r="A57" s="91" t="s">
        <v>139</v>
      </c>
      <c r="B57" s="84" t="s">
        <v>81</v>
      </c>
      <c r="C57" s="2">
        <v>20</v>
      </c>
      <c r="D57" s="8" t="s">
        <v>82</v>
      </c>
      <c r="E57" s="23"/>
      <c r="F57" s="68" t="e">
        <f>IF((E58/E59)*100&gt;=90,$C$57,(E58/E59)*$C$57/90%)</f>
        <v>#DIV/0!</v>
      </c>
      <c r="G57" s="8"/>
      <c r="H57" s="45" t="e">
        <f>IF((G58/G59)*100&gt;=90,$C$57,(G58/G59)*$C$57/90%)</f>
        <v>#DIV/0!</v>
      </c>
      <c r="I57" s="3" t="s">
        <v>80</v>
      </c>
      <c r="J57" s="36" t="s">
        <v>100</v>
      </c>
      <c r="M57" s="9" t="s">
        <v>116</v>
      </c>
      <c r="N57" s="69" t="s">
        <v>197</v>
      </c>
    </row>
    <row r="58" spans="1:14">
      <c r="A58" s="91"/>
      <c r="B58" s="84" t="s">
        <v>198</v>
      </c>
      <c r="C58" s="2"/>
      <c r="D58" s="8"/>
      <c r="E58" s="61">
        <v>0</v>
      </c>
      <c r="F58" s="10"/>
      <c r="G58" s="47">
        <v>0</v>
      </c>
      <c r="H58" s="8"/>
      <c r="I58" s="3"/>
      <c r="J58" s="36"/>
      <c r="N58" s="11"/>
    </row>
    <row r="59" spans="1:14">
      <c r="A59" s="91"/>
      <c r="B59" s="84" t="s">
        <v>199</v>
      </c>
      <c r="C59" s="2"/>
      <c r="D59" s="8"/>
      <c r="E59" s="61">
        <v>0</v>
      </c>
      <c r="F59" s="10"/>
      <c r="G59" s="47">
        <v>0</v>
      </c>
      <c r="H59" s="8"/>
      <c r="I59" s="3"/>
      <c r="J59" s="36"/>
      <c r="N59" s="11"/>
    </row>
    <row r="60" spans="1:14" ht="63">
      <c r="A60" s="91" t="s">
        <v>140</v>
      </c>
      <c r="B60" s="84" t="s">
        <v>83</v>
      </c>
      <c r="C60" s="2">
        <v>10</v>
      </c>
      <c r="D60" s="8" t="s">
        <v>58</v>
      </c>
      <c r="E60" s="23"/>
      <c r="F60" s="68" t="e">
        <f>E61/E62*$C$60</f>
        <v>#DIV/0!</v>
      </c>
      <c r="G60" s="8"/>
      <c r="H60" s="45" t="e">
        <f>G61/G62*$C$60</f>
        <v>#DIV/0!</v>
      </c>
      <c r="I60" s="3" t="s">
        <v>84</v>
      </c>
      <c r="J60" s="36" t="s">
        <v>100</v>
      </c>
      <c r="M60" s="9" t="s">
        <v>116</v>
      </c>
      <c r="N60" s="69" t="s">
        <v>197</v>
      </c>
    </row>
    <row r="61" spans="1:14">
      <c r="A61" s="91"/>
      <c r="B61" s="84" t="s">
        <v>198</v>
      </c>
      <c r="C61" s="2"/>
      <c r="D61" s="8"/>
      <c r="E61" s="61">
        <v>0</v>
      </c>
      <c r="F61" s="10"/>
      <c r="G61" s="47">
        <v>0</v>
      </c>
      <c r="H61" s="8"/>
      <c r="I61" s="3"/>
      <c r="J61" s="36"/>
      <c r="N61" s="11"/>
    </row>
    <row r="62" spans="1:14">
      <c r="A62" s="91"/>
      <c r="B62" s="84" t="s">
        <v>199</v>
      </c>
      <c r="C62" s="2"/>
      <c r="D62" s="8"/>
      <c r="E62" s="61">
        <v>0</v>
      </c>
      <c r="F62" s="10"/>
      <c r="G62" s="47">
        <v>0</v>
      </c>
      <c r="H62" s="8"/>
      <c r="I62" s="3"/>
      <c r="J62" s="36"/>
      <c r="N62" s="11"/>
    </row>
    <row r="63" spans="1:14" ht="110.25">
      <c r="A63" s="91" t="s">
        <v>141</v>
      </c>
      <c r="B63" s="94" t="s">
        <v>85</v>
      </c>
      <c r="C63" s="2">
        <v>10</v>
      </c>
      <c r="D63" s="8" t="s">
        <v>187</v>
      </c>
      <c r="E63" s="46">
        <v>0</v>
      </c>
      <c r="F63" s="68">
        <f>E63</f>
        <v>0</v>
      </c>
      <c r="G63" s="46">
        <v>0</v>
      </c>
      <c r="H63" s="45">
        <f>G63</f>
        <v>0</v>
      </c>
      <c r="I63" s="3" t="s">
        <v>86</v>
      </c>
      <c r="J63" s="36" t="s">
        <v>100</v>
      </c>
      <c r="M63" s="9" t="s">
        <v>116</v>
      </c>
      <c r="N63" s="69" t="s">
        <v>197</v>
      </c>
    </row>
    <row r="64" spans="1:14" ht="78.75">
      <c r="A64" s="91" t="s">
        <v>142</v>
      </c>
      <c r="B64" s="84" t="s">
        <v>56</v>
      </c>
      <c r="C64" s="2">
        <v>10</v>
      </c>
      <c r="D64" s="8" t="s">
        <v>34</v>
      </c>
      <c r="E64" s="46">
        <v>10</v>
      </c>
      <c r="F64" s="68">
        <f>E64</f>
        <v>10</v>
      </c>
      <c r="G64" s="46">
        <v>0</v>
      </c>
      <c r="H64" s="45">
        <f>G64</f>
        <v>0</v>
      </c>
      <c r="I64" s="3" t="s">
        <v>87</v>
      </c>
      <c r="J64" s="36" t="s">
        <v>97</v>
      </c>
      <c r="M64" s="9" t="s">
        <v>116</v>
      </c>
      <c r="N64" s="3" t="s">
        <v>194</v>
      </c>
    </row>
    <row r="65" spans="1:14" ht="104.45" customHeight="1">
      <c r="A65" s="91" t="s">
        <v>143</v>
      </c>
      <c r="B65" s="84" t="s">
        <v>36</v>
      </c>
      <c r="C65" s="2">
        <v>10</v>
      </c>
      <c r="D65" s="20" t="s">
        <v>112</v>
      </c>
      <c r="E65" s="23"/>
      <c r="F65" s="68">
        <f>E66/E67*$C$65</f>
        <v>10</v>
      </c>
      <c r="G65" s="8"/>
      <c r="H65" s="45" t="e">
        <f>G66/G67*$C$65</f>
        <v>#DIV/0!</v>
      </c>
      <c r="I65" s="3" t="s">
        <v>80</v>
      </c>
      <c r="J65" s="36" t="s">
        <v>100</v>
      </c>
      <c r="M65" s="9" t="s">
        <v>116</v>
      </c>
      <c r="N65" s="3" t="s">
        <v>194</v>
      </c>
    </row>
    <row r="66" spans="1:14">
      <c r="A66" s="91"/>
      <c r="B66" s="84" t="s">
        <v>198</v>
      </c>
      <c r="C66" s="2"/>
      <c r="D66" s="48"/>
      <c r="E66" s="61">
        <v>100</v>
      </c>
      <c r="F66" s="10"/>
      <c r="G66" s="47">
        <v>0</v>
      </c>
      <c r="H66" s="8"/>
      <c r="I66" s="3"/>
      <c r="J66" s="36"/>
      <c r="N66" s="3"/>
    </row>
    <row r="67" spans="1:14">
      <c r="A67" s="91"/>
      <c r="B67" s="84" t="s">
        <v>199</v>
      </c>
      <c r="C67" s="2"/>
      <c r="D67" s="48"/>
      <c r="E67" s="61">
        <v>100</v>
      </c>
      <c r="F67" s="10"/>
      <c r="G67" s="47">
        <v>0</v>
      </c>
      <c r="H67" s="8"/>
      <c r="I67" s="3"/>
      <c r="J67" s="36"/>
      <c r="N67" s="3"/>
    </row>
    <row r="68" spans="1:14" ht="31.5" outlineLevel="1">
      <c r="A68" s="91" t="s">
        <v>144</v>
      </c>
      <c r="B68" s="84" t="s">
        <v>152</v>
      </c>
      <c r="C68" s="2">
        <v>10</v>
      </c>
      <c r="D68" s="30" t="s">
        <v>188</v>
      </c>
      <c r="E68" s="46">
        <v>10</v>
      </c>
      <c r="F68" s="68">
        <f>E68</f>
        <v>10</v>
      </c>
      <c r="G68" s="46">
        <v>0</v>
      </c>
      <c r="H68" s="45">
        <f>G68</f>
        <v>0</v>
      </c>
      <c r="I68" s="3" t="s">
        <v>153</v>
      </c>
      <c r="J68" s="36" t="s">
        <v>97</v>
      </c>
      <c r="M68" s="9" t="s">
        <v>117</v>
      </c>
      <c r="N68" s="3" t="s">
        <v>194</v>
      </c>
    </row>
    <row r="69" spans="1:14" ht="63" outlineLevel="1">
      <c r="A69" s="91" t="s">
        <v>145</v>
      </c>
      <c r="B69" s="84" t="s">
        <v>178</v>
      </c>
      <c r="C69" s="2">
        <v>20</v>
      </c>
      <c r="D69" s="3" t="s">
        <v>154</v>
      </c>
      <c r="E69" s="46">
        <v>20</v>
      </c>
      <c r="F69" s="68">
        <f>E69</f>
        <v>20</v>
      </c>
      <c r="G69" s="46">
        <v>0</v>
      </c>
      <c r="H69" s="45">
        <f>G69</f>
        <v>0</v>
      </c>
      <c r="I69" s="3" t="s">
        <v>155</v>
      </c>
      <c r="J69" s="36" t="s">
        <v>97</v>
      </c>
      <c r="M69" s="9" t="s">
        <v>117</v>
      </c>
      <c r="N69" s="3" t="s">
        <v>194</v>
      </c>
    </row>
    <row r="70" spans="1:14" ht="63" outlineLevel="1">
      <c r="A70" s="91" t="s">
        <v>146</v>
      </c>
      <c r="B70" s="98" t="s">
        <v>88</v>
      </c>
      <c r="C70" s="2">
        <v>10</v>
      </c>
      <c r="D70" s="10" t="s">
        <v>89</v>
      </c>
      <c r="E70" s="23"/>
      <c r="F70" s="10" t="e">
        <f>E71/E72*$C$70</f>
        <v>#DIV/0!</v>
      </c>
      <c r="G70" s="10"/>
      <c r="H70" s="10" t="e">
        <f>G71/G72*$C$70</f>
        <v>#DIV/0!</v>
      </c>
      <c r="I70" s="3" t="s">
        <v>80</v>
      </c>
      <c r="J70" s="36" t="s">
        <v>100</v>
      </c>
      <c r="M70" s="9" t="s">
        <v>116</v>
      </c>
      <c r="N70" s="69" t="s">
        <v>197</v>
      </c>
    </row>
    <row r="71" spans="1:14" outlineLevel="1">
      <c r="A71" s="91"/>
      <c r="B71" s="98" t="s">
        <v>198</v>
      </c>
      <c r="C71" s="2"/>
      <c r="D71" s="10"/>
      <c r="E71" s="61"/>
      <c r="F71" s="10"/>
      <c r="G71" s="49"/>
      <c r="H71" s="10"/>
      <c r="I71" s="3"/>
      <c r="J71" s="36"/>
      <c r="N71" s="11"/>
    </row>
    <row r="72" spans="1:14" outlineLevel="1">
      <c r="A72" s="91"/>
      <c r="B72" s="98" t="s">
        <v>199</v>
      </c>
      <c r="C72" s="2"/>
      <c r="D72" s="10"/>
      <c r="E72" s="61"/>
      <c r="F72" s="10"/>
      <c r="G72" s="49"/>
      <c r="H72" s="10"/>
      <c r="I72" s="3"/>
      <c r="J72" s="36"/>
      <c r="N72" s="11"/>
    </row>
    <row r="73" spans="1:14" ht="121.7" customHeight="1" outlineLevel="1">
      <c r="A73" s="91" t="s">
        <v>147</v>
      </c>
      <c r="B73" s="84" t="s">
        <v>90</v>
      </c>
      <c r="C73" s="2">
        <v>20</v>
      </c>
      <c r="D73" s="8" t="s">
        <v>165</v>
      </c>
      <c r="E73" s="23"/>
      <c r="F73" s="68" t="e">
        <f>IF((E74/E75)*100&gt;=60,$C$73,(E74/E75)*$C$73/60%)</f>
        <v>#DIV/0!</v>
      </c>
      <c r="G73" s="8"/>
      <c r="H73" s="45" t="e">
        <f>IF((G74/G75)*100&gt;=60,$C$73,(G74/G75)*$C$73/60%)</f>
        <v>#DIV/0!</v>
      </c>
      <c r="I73" s="3" t="s">
        <v>80</v>
      </c>
      <c r="J73" s="36" t="s">
        <v>100</v>
      </c>
      <c r="M73" s="9" t="s">
        <v>116</v>
      </c>
      <c r="N73" s="69" t="s">
        <v>197</v>
      </c>
    </row>
    <row r="74" spans="1:14" outlineLevel="1">
      <c r="A74" s="91"/>
      <c r="B74" s="98" t="s">
        <v>198</v>
      </c>
      <c r="C74" s="2"/>
      <c r="D74" s="10"/>
      <c r="E74" s="61"/>
      <c r="F74" s="31"/>
      <c r="G74" s="49"/>
      <c r="H74" s="28"/>
      <c r="I74" s="3"/>
      <c r="J74" s="36"/>
      <c r="N74" s="11"/>
    </row>
    <row r="75" spans="1:14" outlineLevel="1">
      <c r="A75" s="91"/>
      <c r="B75" s="98" t="s">
        <v>199</v>
      </c>
      <c r="C75" s="2"/>
      <c r="D75" s="10"/>
      <c r="E75" s="61"/>
      <c r="F75" s="31"/>
      <c r="G75" s="49"/>
      <c r="H75" s="28"/>
      <c r="I75" s="3"/>
      <c r="J75" s="36"/>
      <c r="N75" s="11"/>
    </row>
    <row r="76" spans="1:14" ht="78.75" outlineLevel="1">
      <c r="A76" s="91" t="s">
        <v>148</v>
      </c>
      <c r="B76" s="84" t="s">
        <v>52</v>
      </c>
      <c r="C76" s="2">
        <v>20</v>
      </c>
      <c r="D76" s="28" t="s">
        <v>189</v>
      </c>
      <c r="E76" s="60"/>
      <c r="F76" s="31" t="e">
        <f>E77/E78*$C$76</f>
        <v>#DIV/0!</v>
      </c>
      <c r="G76" s="28"/>
      <c r="H76" s="28" t="e">
        <f>G77/G78*$C$76</f>
        <v>#DIV/0!</v>
      </c>
      <c r="I76" s="3" t="s">
        <v>91</v>
      </c>
      <c r="J76" s="36" t="s">
        <v>100</v>
      </c>
      <c r="M76" s="9" t="s">
        <v>116</v>
      </c>
      <c r="N76" s="69" t="s">
        <v>197</v>
      </c>
    </row>
    <row r="77" spans="1:14" outlineLevel="1">
      <c r="A77" s="91"/>
      <c r="B77" s="98" t="s">
        <v>198</v>
      </c>
      <c r="C77" s="2"/>
      <c r="D77" s="10"/>
      <c r="E77" s="61"/>
      <c r="F77" s="31"/>
      <c r="G77" s="49"/>
      <c r="H77" s="28"/>
      <c r="I77" s="3"/>
      <c r="J77" s="36"/>
      <c r="N77" s="11"/>
    </row>
    <row r="78" spans="1:14" outlineLevel="1">
      <c r="A78" s="91"/>
      <c r="B78" s="98" t="s">
        <v>199</v>
      </c>
      <c r="C78" s="2"/>
      <c r="D78" s="10"/>
      <c r="E78" s="61"/>
      <c r="F78" s="31"/>
      <c r="G78" s="49"/>
      <c r="H78" s="28"/>
      <c r="I78" s="3"/>
      <c r="J78" s="36"/>
      <c r="N78" s="11"/>
    </row>
    <row r="79" spans="1:14" ht="78.75" outlineLevel="1">
      <c r="A79" s="91" t="s">
        <v>149</v>
      </c>
      <c r="B79" s="99" t="s">
        <v>103</v>
      </c>
      <c r="C79" s="2">
        <v>10</v>
      </c>
      <c r="D79" s="22" t="s">
        <v>179</v>
      </c>
      <c r="E79" s="62"/>
      <c r="F79" s="31">
        <f>E80/E81*$C$79</f>
        <v>10</v>
      </c>
      <c r="G79" s="22"/>
      <c r="H79" s="28" t="e">
        <f>G80/G81*$C$79</f>
        <v>#DIV/0!</v>
      </c>
      <c r="I79" s="3" t="s">
        <v>104</v>
      </c>
      <c r="J79" s="37"/>
      <c r="M79" s="9" t="s">
        <v>117</v>
      </c>
      <c r="N79" s="3" t="s">
        <v>194</v>
      </c>
    </row>
    <row r="80" spans="1:14" outlineLevel="1">
      <c r="A80" s="91"/>
      <c r="B80" s="98" t="s">
        <v>198</v>
      </c>
      <c r="C80" s="2"/>
      <c r="D80" s="10"/>
      <c r="E80" s="61">
        <v>16</v>
      </c>
      <c r="F80" s="31"/>
      <c r="G80" s="49"/>
      <c r="H80" s="28"/>
      <c r="I80" s="3"/>
      <c r="J80" s="37"/>
      <c r="N80" s="3"/>
    </row>
    <row r="81" spans="1:14" outlineLevel="1">
      <c r="A81" s="91"/>
      <c r="B81" s="98" t="s">
        <v>199</v>
      </c>
      <c r="C81" s="2"/>
      <c r="D81" s="10"/>
      <c r="E81" s="61">
        <v>16</v>
      </c>
      <c r="F81" s="31"/>
      <c r="G81" s="49"/>
      <c r="H81" s="28"/>
      <c r="I81" s="3"/>
      <c r="J81" s="37"/>
      <c r="N81" s="3"/>
    </row>
    <row r="82" spans="1:14" ht="63" outlineLevel="1">
      <c r="A82" s="91" t="s">
        <v>150</v>
      </c>
      <c r="B82" s="99" t="s">
        <v>106</v>
      </c>
      <c r="C82" s="2">
        <v>10</v>
      </c>
      <c r="D82" s="23" t="s">
        <v>105</v>
      </c>
      <c r="E82" s="23"/>
      <c r="F82" s="31">
        <f>E83/E84*$C$82</f>
        <v>10</v>
      </c>
      <c r="G82" s="23"/>
      <c r="H82" s="28" t="e">
        <f>G83/G84*$C$82</f>
        <v>#DIV/0!</v>
      </c>
      <c r="I82" s="3" t="s">
        <v>107</v>
      </c>
      <c r="J82" s="37"/>
      <c r="M82" s="9" t="s">
        <v>117</v>
      </c>
      <c r="N82" s="3" t="s">
        <v>194</v>
      </c>
    </row>
    <row r="83" spans="1:14" outlineLevel="1">
      <c r="A83" s="91"/>
      <c r="B83" s="98" t="s">
        <v>198</v>
      </c>
      <c r="C83" s="2"/>
      <c r="D83" s="10"/>
      <c r="E83" s="61">
        <v>16</v>
      </c>
      <c r="F83" s="10"/>
      <c r="G83" s="49">
        <v>0</v>
      </c>
      <c r="H83" s="23"/>
      <c r="I83" s="3"/>
      <c r="J83" s="37"/>
      <c r="N83" s="3"/>
    </row>
    <row r="84" spans="1:14" outlineLevel="1">
      <c r="A84" s="91"/>
      <c r="B84" s="98" t="s">
        <v>199</v>
      </c>
      <c r="C84" s="2"/>
      <c r="D84" s="10"/>
      <c r="E84" s="61">
        <v>16</v>
      </c>
      <c r="F84" s="10"/>
      <c r="G84" s="49">
        <v>0</v>
      </c>
      <c r="H84" s="23"/>
      <c r="I84" s="3"/>
      <c r="J84" s="37"/>
      <c r="N84" s="3"/>
    </row>
    <row r="85" spans="1:14" ht="157.5" outlineLevel="1">
      <c r="A85" s="91" t="s">
        <v>151</v>
      </c>
      <c r="B85" s="84" t="s">
        <v>59</v>
      </c>
      <c r="C85" s="2">
        <v>10</v>
      </c>
      <c r="D85" s="8" t="s">
        <v>160</v>
      </c>
      <c r="E85" s="23"/>
      <c r="F85" s="10">
        <f>IF(E88&gt;=1%,$C$85,IF(E88&gt;=0.5%,$C$85/2,IF(E88&gt;=0.2%,$C$85/4,0)))</f>
        <v>10</v>
      </c>
      <c r="G85" s="8"/>
      <c r="H85" s="8">
        <f>IF(G88&gt;=1%,$C$85,IF(G88&gt;=0.5%,$C$85/2,IF(G88&gt;=0.2%,$C$85/4,0)))</f>
        <v>0</v>
      </c>
      <c r="I85" s="3" t="s">
        <v>77</v>
      </c>
      <c r="J85" s="3" t="s">
        <v>76</v>
      </c>
      <c r="M85" s="9" t="s">
        <v>116</v>
      </c>
      <c r="N85" s="3" t="s">
        <v>194</v>
      </c>
    </row>
    <row r="86" spans="1:14" outlineLevel="1">
      <c r="A86" s="91"/>
      <c r="B86" s="98" t="s">
        <v>198</v>
      </c>
      <c r="C86" s="2"/>
      <c r="D86" s="10"/>
      <c r="E86" s="61">
        <v>8001262000</v>
      </c>
      <c r="F86" s="10"/>
      <c r="G86" s="49">
        <v>0</v>
      </c>
      <c r="H86" s="8"/>
      <c r="I86" s="3"/>
      <c r="J86" s="3"/>
      <c r="N86" s="3"/>
    </row>
    <row r="87" spans="1:14" outlineLevel="1">
      <c r="A87" s="91"/>
      <c r="B87" s="98" t="s">
        <v>199</v>
      </c>
      <c r="C87" s="2"/>
      <c r="D87" s="10"/>
      <c r="E87" s="61">
        <v>764162000000</v>
      </c>
      <c r="F87" s="10"/>
      <c r="G87" s="49">
        <v>0</v>
      </c>
      <c r="H87" s="8"/>
      <c r="I87" s="3"/>
      <c r="J87" s="3"/>
      <c r="N87" s="3"/>
    </row>
    <row r="88" spans="1:14" outlineLevel="1">
      <c r="A88" s="91"/>
      <c r="B88" s="98" t="s">
        <v>201</v>
      </c>
      <c r="C88" s="2"/>
      <c r="D88" s="10"/>
      <c r="E88" s="61">
        <f>(E86/E87)*100</f>
        <v>1.0470635807590536</v>
      </c>
      <c r="F88" s="10"/>
      <c r="G88" s="49">
        <v>0</v>
      </c>
      <c r="H88" s="8"/>
      <c r="I88" s="3"/>
      <c r="J88" s="3"/>
      <c r="N88" s="3"/>
    </row>
    <row r="89" spans="1:14" outlineLevel="1">
      <c r="A89" s="92">
        <v>6</v>
      </c>
      <c r="B89" s="93" t="s">
        <v>172</v>
      </c>
      <c r="C89" s="18">
        <f>SUM(C90:C96)</f>
        <v>50</v>
      </c>
      <c r="D89" s="19"/>
      <c r="E89" s="18"/>
      <c r="F89" s="58">
        <f>F90+F93+F96</f>
        <v>50</v>
      </c>
      <c r="G89" s="19"/>
      <c r="H89" s="19" t="e">
        <f>H90+H93+H96</f>
        <v>#DIV/0!</v>
      </c>
      <c r="I89" s="3"/>
      <c r="J89" s="25"/>
      <c r="N89" s="11"/>
    </row>
    <row r="90" spans="1:14" ht="63">
      <c r="A90" s="91" t="s">
        <v>93</v>
      </c>
      <c r="B90" s="99" t="s">
        <v>114</v>
      </c>
      <c r="C90" s="2">
        <v>20</v>
      </c>
      <c r="D90" s="10" t="s">
        <v>113</v>
      </c>
      <c r="E90" s="23"/>
      <c r="F90" s="10">
        <f>E91/E92*$C$90</f>
        <v>20</v>
      </c>
      <c r="G90" s="10"/>
      <c r="H90" s="10" t="e">
        <f>G91/G92*$C$90</f>
        <v>#DIV/0!</v>
      </c>
      <c r="I90" s="3" t="s">
        <v>118</v>
      </c>
      <c r="J90" s="25"/>
      <c r="M90" s="9" t="s">
        <v>117</v>
      </c>
      <c r="N90" s="11" t="s">
        <v>194</v>
      </c>
    </row>
    <row r="91" spans="1:14">
      <c r="A91" s="91"/>
      <c r="B91" s="99" t="s">
        <v>198</v>
      </c>
      <c r="C91" s="2"/>
      <c r="D91" s="10"/>
      <c r="E91" s="61">
        <v>15</v>
      </c>
      <c r="F91" s="10"/>
      <c r="G91" s="49">
        <v>0</v>
      </c>
      <c r="H91" s="10"/>
      <c r="I91" s="3"/>
      <c r="J91" s="25"/>
      <c r="N91" s="11"/>
    </row>
    <row r="92" spans="1:14">
      <c r="A92" s="91"/>
      <c r="B92" s="99" t="s">
        <v>199</v>
      </c>
      <c r="C92" s="2"/>
      <c r="D92" s="10"/>
      <c r="E92" s="61">
        <v>15</v>
      </c>
      <c r="F92" s="10"/>
      <c r="G92" s="49">
        <v>0</v>
      </c>
      <c r="H92" s="10"/>
      <c r="I92" s="3"/>
      <c r="J92" s="25"/>
      <c r="N92" s="11"/>
    </row>
    <row r="93" spans="1:14" ht="110.25">
      <c r="A93" s="91" t="s">
        <v>94</v>
      </c>
      <c r="B93" s="99" t="s">
        <v>161</v>
      </c>
      <c r="C93" s="2">
        <v>20</v>
      </c>
      <c r="D93" s="22" t="s">
        <v>162</v>
      </c>
      <c r="E93" s="62"/>
      <c r="F93" s="59">
        <f>IF((E94/E95)&gt;=10%,$C$93,$C$93*(E94/E95)/10%)</f>
        <v>20</v>
      </c>
      <c r="G93" s="22"/>
      <c r="H93" s="22" t="e">
        <f>IF((G94/G95)&gt;=10%,$C$93,$C$93*(G94/G95)/10%)</f>
        <v>#DIV/0!</v>
      </c>
      <c r="I93" s="3" t="s">
        <v>170</v>
      </c>
      <c r="J93" s="25"/>
      <c r="M93" s="9" t="s">
        <v>117</v>
      </c>
      <c r="N93" s="11" t="s">
        <v>194</v>
      </c>
    </row>
    <row r="94" spans="1:14">
      <c r="A94" s="91"/>
      <c r="B94" s="99" t="s">
        <v>198</v>
      </c>
      <c r="C94" s="2"/>
      <c r="D94" s="22"/>
      <c r="E94" s="61">
        <v>1473</v>
      </c>
      <c r="F94" s="59"/>
      <c r="G94" s="49">
        <v>0</v>
      </c>
      <c r="H94" s="22"/>
      <c r="I94" s="3"/>
      <c r="J94" s="25"/>
      <c r="N94" s="11"/>
    </row>
    <row r="95" spans="1:14">
      <c r="A95" s="91"/>
      <c r="B95" s="99" t="s">
        <v>199</v>
      </c>
      <c r="C95" s="2"/>
      <c r="D95" s="22"/>
      <c r="E95" s="61">
        <v>1473</v>
      </c>
      <c r="F95" s="59"/>
      <c r="G95" s="49">
        <v>0</v>
      </c>
      <c r="H95" s="22"/>
      <c r="I95" s="3"/>
      <c r="J95" s="25"/>
      <c r="N95" s="11"/>
    </row>
    <row r="96" spans="1:14" ht="110.25">
      <c r="A96" s="91" t="s">
        <v>95</v>
      </c>
      <c r="B96" s="99" t="s">
        <v>163</v>
      </c>
      <c r="C96" s="2">
        <v>10</v>
      </c>
      <c r="D96" s="25" t="s">
        <v>164</v>
      </c>
      <c r="E96" s="62"/>
      <c r="F96" s="59">
        <f>IF((E97/E98)&gt;=80%,$C$96,$C$96*(E97/E98)/80%)</f>
        <v>10</v>
      </c>
      <c r="G96" s="22"/>
      <c r="H96" s="22" t="e">
        <f>IF((G97/G98)&gt;=80%,$C$96,$C$96*(G97/G98)/80%)</f>
        <v>#DIV/0!</v>
      </c>
      <c r="I96" s="3" t="s">
        <v>171</v>
      </c>
      <c r="J96" s="25"/>
      <c r="M96" s="9" t="s">
        <v>117</v>
      </c>
      <c r="N96" s="11" t="s">
        <v>194</v>
      </c>
    </row>
    <row r="97" spans="1:14">
      <c r="A97" s="91"/>
      <c r="B97" s="99" t="s">
        <v>198</v>
      </c>
      <c r="C97" s="2"/>
      <c r="D97" s="25"/>
      <c r="E97" s="61">
        <v>1473</v>
      </c>
      <c r="F97" s="59"/>
      <c r="G97" s="49">
        <v>0</v>
      </c>
      <c r="H97" s="22"/>
      <c r="I97" s="3"/>
      <c r="J97" s="25"/>
      <c r="N97" s="11"/>
    </row>
    <row r="98" spans="1:14">
      <c r="A98" s="91"/>
      <c r="B98" s="99" t="s">
        <v>199</v>
      </c>
      <c r="C98" s="2"/>
      <c r="D98" s="25"/>
      <c r="E98" s="61">
        <v>1473</v>
      </c>
      <c r="F98" s="59"/>
      <c r="G98" s="49">
        <v>0</v>
      </c>
      <c r="H98" s="22"/>
      <c r="I98" s="3"/>
      <c r="J98" s="25"/>
      <c r="N98" s="11"/>
    </row>
    <row r="99" spans="1:14">
      <c r="A99" s="91">
        <v>7</v>
      </c>
      <c r="B99" s="100" t="s">
        <v>23</v>
      </c>
      <c r="C99" s="15">
        <f>SUM(C100:C111)</f>
        <v>50</v>
      </c>
      <c r="D99" s="25"/>
      <c r="E99" s="51"/>
      <c r="F99" s="11" t="e">
        <f>F100+F105+F108+F111</f>
        <v>#DIV/0!</v>
      </c>
      <c r="G99" s="25"/>
      <c r="H99" s="25" t="e">
        <f>H100+H105+H108+H111</f>
        <v>#DIV/0!</v>
      </c>
      <c r="I99" s="3"/>
      <c r="J99" s="25"/>
      <c r="N99" s="11"/>
    </row>
    <row r="100" spans="1:14" ht="110.25">
      <c r="A100" s="91" t="s">
        <v>166</v>
      </c>
      <c r="B100" s="99" t="s">
        <v>236</v>
      </c>
      <c r="C100" s="2">
        <v>20</v>
      </c>
      <c r="D100" s="8" t="s">
        <v>99</v>
      </c>
      <c r="E100" s="61">
        <v>0</v>
      </c>
      <c r="F100" s="10">
        <f>IF((E101/E104/E102)&gt;=50%,10,(E101/E104/E102)*10/50%)+IF((E103/(E104*12))&gt;=1,10,(E103/(E104*12))*10)</f>
        <v>6.2703849201109207</v>
      </c>
      <c r="G100" s="47">
        <v>0</v>
      </c>
      <c r="H100" s="8" t="e">
        <f>IF((G101/G104/G102)&gt;=50%,10,(G101/G104/G102)*10/50%)+IF((G103/(G104*12))&gt;=1,10,(G103/(G104*12))*10)</f>
        <v>#DIV/0!</v>
      </c>
      <c r="I100" s="3" t="s">
        <v>119</v>
      </c>
      <c r="J100" s="3"/>
      <c r="M100" s="9" t="s">
        <v>116</v>
      </c>
      <c r="N100" s="11" t="s">
        <v>194</v>
      </c>
    </row>
    <row r="101" spans="1:14" ht="63">
      <c r="A101" s="91"/>
      <c r="B101" s="99" t="s">
        <v>204</v>
      </c>
      <c r="C101" s="2"/>
      <c r="D101" s="8" t="s">
        <v>206</v>
      </c>
      <c r="E101" s="61">
        <f>990+50+61+156+54+69+104+48+124+121+205+74+290+201+99+71</f>
        <v>2717</v>
      </c>
      <c r="F101" s="10"/>
      <c r="G101" s="47">
        <v>0</v>
      </c>
      <c r="H101" s="8"/>
      <c r="I101" s="3"/>
      <c r="J101" s="3"/>
      <c r="N101" s="11"/>
    </row>
    <row r="102" spans="1:14" ht="44.25" customHeight="1">
      <c r="A102" s="91"/>
      <c r="B102" s="99" t="s">
        <v>202</v>
      </c>
      <c r="C102" s="2"/>
      <c r="D102" s="8" t="s">
        <v>207</v>
      </c>
      <c r="E102" s="61">
        <v>166606</v>
      </c>
      <c r="F102" s="10"/>
      <c r="G102" s="47">
        <v>0</v>
      </c>
      <c r="H102" s="8"/>
      <c r="I102" s="3" t="s">
        <v>231</v>
      </c>
      <c r="J102" s="3"/>
      <c r="N102" s="11"/>
    </row>
    <row r="103" spans="1:14" ht="63">
      <c r="A103" s="91"/>
      <c r="B103" s="99" t="s">
        <v>203</v>
      </c>
      <c r="C103" s="2"/>
      <c r="D103" s="8" t="s">
        <v>208</v>
      </c>
      <c r="E103" s="61">
        <f>5+35+4+1+9+17+8+4+3+1+19+8+6</f>
        <v>120</v>
      </c>
      <c r="F103" s="10"/>
      <c r="G103" s="47">
        <v>0</v>
      </c>
      <c r="H103" s="8"/>
      <c r="I103" s="3"/>
      <c r="J103" s="3"/>
      <c r="N103" s="11"/>
    </row>
    <row r="104" spans="1:14" ht="31.5">
      <c r="A104" s="91"/>
      <c r="B104" s="99" t="s">
        <v>205</v>
      </c>
      <c r="C104" s="2"/>
      <c r="D104" s="8" t="s">
        <v>209</v>
      </c>
      <c r="E104" s="61">
        <v>16</v>
      </c>
      <c r="F104" s="10">
        <f>E104*12</f>
        <v>192</v>
      </c>
      <c r="G104" s="47">
        <v>0</v>
      </c>
      <c r="H104" s="8">
        <f>G104*12</f>
        <v>0</v>
      </c>
      <c r="I104" s="3"/>
      <c r="J104" s="3"/>
      <c r="N104" s="11"/>
    </row>
    <row r="105" spans="1:14" ht="94.5">
      <c r="A105" s="91" t="s">
        <v>167</v>
      </c>
      <c r="B105" s="99" t="s">
        <v>102</v>
      </c>
      <c r="C105" s="2">
        <v>10</v>
      </c>
      <c r="D105" s="10" t="s">
        <v>210</v>
      </c>
      <c r="E105" s="23"/>
      <c r="F105" s="10" t="e">
        <f>IF(E106/E107*100&gt;=50,$C$105,E106/E107*$C$105/50%)</f>
        <v>#DIV/0!</v>
      </c>
      <c r="G105" s="10"/>
      <c r="H105" s="10" t="e">
        <f>IF(G106/G107*100&gt;=50,$C$105,G106/G107*$C$105/50%)</f>
        <v>#DIV/0!</v>
      </c>
      <c r="I105" s="3" t="s">
        <v>101</v>
      </c>
      <c r="J105" s="25"/>
      <c r="M105" s="9" t="s">
        <v>117</v>
      </c>
      <c r="N105" s="69" t="s">
        <v>197</v>
      </c>
    </row>
    <row r="106" spans="1:14">
      <c r="A106" s="91"/>
      <c r="B106" s="99" t="s">
        <v>198</v>
      </c>
      <c r="C106" s="2"/>
      <c r="D106" s="10"/>
      <c r="E106" s="61">
        <v>0</v>
      </c>
      <c r="F106" s="10"/>
      <c r="G106" s="49">
        <v>0</v>
      </c>
      <c r="H106" s="10"/>
      <c r="I106" s="3"/>
      <c r="J106" s="25"/>
      <c r="N106" s="11"/>
    </row>
    <row r="107" spans="1:14">
      <c r="A107" s="91"/>
      <c r="B107" s="99" t="s">
        <v>199</v>
      </c>
      <c r="C107" s="2"/>
      <c r="D107" s="10"/>
      <c r="E107" s="61">
        <v>0</v>
      </c>
      <c r="F107" s="10"/>
      <c r="G107" s="49">
        <v>0</v>
      </c>
      <c r="H107" s="10"/>
      <c r="I107" s="3"/>
      <c r="J107" s="25"/>
      <c r="N107" s="11"/>
    </row>
    <row r="108" spans="1:14" ht="63">
      <c r="A108" s="91" t="s">
        <v>168</v>
      </c>
      <c r="B108" s="98" t="s">
        <v>27</v>
      </c>
      <c r="C108" s="2">
        <v>10</v>
      </c>
      <c r="D108" s="10" t="s">
        <v>26</v>
      </c>
      <c r="E108" s="23"/>
      <c r="F108" s="31" t="e">
        <f>E109/E110*$C$108</f>
        <v>#DIV/0!</v>
      </c>
      <c r="G108" s="10"/>
      <c r="H108" s="31" t="e">
        <f>G109/G110*$C$108</f>
        <v>#DIV/0!</v>
      </c>
      <c r="I108" s="3" t="s">
        <v>92</v>
      </c>
      <c r="J108" s="36" t="s">
        <v>100</v>
      </c>
      <c r="M108" s="9" t="s">
        <v>116</v>
      </c>
      <c r="N108" s="69" t="s">
        <v>197</v>
      </c>
    </row>
    <row r="109" spans="1:14">
      <c r="A109" s="91"/>
      <c r="B109" s="98" t="s">
        <v>198</v>
      </c>
      <c r="C109" s="2"/>
      <c r="D109" s="31"/>
      <c r="E109" s="61">
        <v>0</v>
      </c>
      <c r="F109" s="10"/>
      <c r="G109" s="49">
        <v>0</v>
      </c>
      <c r="H109" s="10"/>
      <c r="I109" s="3"/>
      <c r="J109" s="36"/>
      <c r="N109" s="11"/>
    </row>
    <row r="110" spans="1:14">
      <c r="A110" s="91"/>
      <c r="B110" s="98" t="s">
        <v>199</v>
      </c>
      <c r="C110" s="2"/>
      <c r="D110" s="31"/>
      <c r="E110" s="63">
        <v>0</v>
      </c>
      <c r="F110" s="10"/>
      <c r="G110" s="50">
        <v>0</v>
      </c>
      <c r="H110" s="10"/>
      <c r="I110" s="3"/>
      <c r="J110" s="36"/>
      <c r="N110" s="11"/>
    </row>
    <row r="111" spans="1:14" ht="63">
      <c r="A111" s="91" t="s">
        <v>169</v>
      </c>
      <c r="B111" s="98" t="s">
        <v>28</v>
      </c>
      <c r="C111" s="2">
        <v>10</v>
      </c>
      <c r="D111" s="31" t="s">
        <v>190</v>
      </c>
      <c r="E111" s="60"/>
      <c r="F111" s="31" t="e">
        <f>E112/E113*$C$111</f>
        <v>#DIV/0!</v>
      </c>
      <c r="G111" s="31"/>
      <c r="H111" s="31" t="e">
        <f>G112/G113*$C$111</f>
        <v>#DIV/0!</v>
      </c>
      <c r="I111" s="3" t="s">
        <v>92</v>
      </c>
      <c r="J111" s="36" t="s">
        <v>100</v>
      </c>
      <c r="M111" s="9" t="s">
        <v>116</v>
      </c>
      <c r="N111" s="69" t="s">
        <v>197</v>
      </c>
    </row>
    <row r="112" spans="1:14">
      <c r="A112" s="91"/>
      <c r="B112" s="101" t="s">
        <v>198</v>
      </c>
      <c r="C112" s="51"/>
      <c r="D112" s="25"/>
      <c r="E112" s="61">
        <v>0</v>
      </c>
      <c r="F112" s="11"/>
      <c r="G112" s="49">
        <v>0</v>
      </c>
      <c r="H112" s="25"/>
      <c r="I112" s="3"/>
      <c r="J112" s="25"/>
      <c r="N112" s="11"/>
    </row>
    <row r="113" spans="1:14">
      <c r="A113" s="91"/>
      <c r="B113" s="101" t="s">
        <v>199</v>
      </c>
      <c r="C113" s="51"/>
      <c r="D113" s="25"/>
      <c r="E113" s="64">
        <v>0</v>
      </c>
      <c r="F113" s="11"/>
      <c r="G113" s="52">
        <v>0</v>
      </c>
      <c r="H113" s="25"/>
      <c r="I113" s="3"/>
      <c r="J113" s="25"/>
      <c r="N113" s="11"/>
    </row>
  </sheetData>
  <sortState ref="A93:D93">
    <sortCondition ref="A93"/>
  </sortState>
  <mergeCells count="17">
    <mergeCell ref="A1:N1"/>
    <mergeCell ref="H7:H8"/>
    <mergeCell ref="A2:N2"/>
    <mergeCell ref="N7:N8"/>
    <mergeCell ref="M7:M8"/>
    <mergeCell ref="B3:J3"/>
    <mergeCell ref="A6:B6"/>
    <mergeCell ref="A7:A8"/>
    <mergeCell ref="B7:B8"/>
    <mergeCell ref="D7:D8"/>
    <mergeCell ref="C7:C8"/>
    <mergeCell ref="I7:I8"/>
    <mergeCell ref="J7:J8"/>
    <mergeCell ref="C6:J6"/>
    <mergeCell ref="E7:E8"/>
    <mergeCell ref="F7:F8"/>
    <mergeCell ref="G7:G8"/>
  </mergeCells>
  <phoneticPr fontId="2" type="noConversion"/>
  <pageMargins left="0.25" right="0.15" top="0.39370078740157499" bottom="0.27559055118110198" header="0.196850393700787" footer="0.15748031496063"/>
  <pageSetup paperSize="9" scale="73" fitToHeight="0" orientation="landscape" r:id="rId1"/>
  <headerFooter>
    <oddHeader>&amp;C&amp;"Times New Roman,Regular"&amp;P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D14" sqref="D14"/>
    </sheetView>
  </sheetViews>
  <sheetFormatPr defaultRowHeight="15"/>
  <cols>
    <col min="2" max="2" width="21.42578125" customWidth="1"/>
    <col min="3" max="3" width="19.85546875" customWidth="1"/>
    <col min="4" max="4" width="17.85546875" customWidth="1"/>
  </cols>
  <sheetData>
    <row r="1" spans="1:4" ht="21.6" customHeight="1">
      <c r="A1" s="83" t="s">
        <v>159</v>
      </c>
      <c r="B1" s="83"/>
      <c r="C1" s="83"/>
      <c r="D1" s="83"/>
    </row>
    <row r="2" spans="1:4">
      <c r="A2" s="4"/>
      <c r="B2" s="5"/>
      <c r="C2" s="4"/>
      <c r="D2" s="4"/>
    </row>
    <row r="3" spans="1:4" ht="15.75">
      <c r="A3" s="6" t="s">
        <v>0</v>
      </c>
      <c r="B3" s="1" t="s">
        <v>156</v>
      </c>
      <c r="C3" s="1" t="s">
        <v>1</v>
      </c>
      <c r="D3" s="6" t="s">
        <v>157</v>
      </c>
    </row>
    <row r="4" spans="1:4" ht="15.75">
      <c r="A4" s="2">
        <v>1</v>
      </c>
      <c r="B4" s="3" t="s">
        <v>7</v>
      </c>
      <c r="C4" s="2">
        <f>'3. CĐS huyện'!C25</f>
        <v>50</v>
      </c>
      <c r="D4" s="7">
        <v>6</v>
      </c>
    </row>
    <row r="5" spans="1:4" ht="15.75">
      <c r="A5" s="2">
        <v>2</v>
      </c>
      <c r="B5" s="3" t="s">
        <v>8</v>
      </c>
      <c r="C5" s="7">
        <f>'3. CĐS huyện'!C34</f>
        <v>50</v>
      </c>
      <c r="D5" s="7">
        <v>5</v>
      </c>
    </row>
    <row r="6" spans="1:4" ht="15.75">
      <c r="A6" s="2">
        <v>3</v>
      </c>
      <c r="B6" s="3" t="s">
        <v>9</v>
      </c>
      <c r="C6" s="7">
        <f>'3. CĐS huyện'!C40</f>
        <v>50</v>
      </c>
      <c r="D6" s="7">
        <v>4</v>
      </c>
    </row>
    <row r="7" spans="1:4" ht="15.75">
      <c r="A7" s="2">
        <v>4</v>
      </c>
      <c r="B7" s="3" t="s">
        <v>10</v>
      </c>
      <c r="C7" s="7">
        <f>'3. CĐS huyện'!C45</f>
        <v>50</v>
      </c>
      <c r="D7" s="7">
        <v>4</v>
      </c>
    </row>
    <row r="8" spans="1:4" ht="31.5">
      <c r="A8" s="2">
        <v>5</v>
      </c>
      <c r="B8" s="3" t="s">
        <v>25</v>
      </c>
      <c r="C8" s="7">
        <f>'3. CĐS huyện'!C50</f>
        <v>200</v>
      </c>
      <c r="D8" s="7">
        <v>15</v>
      </c>
    </row>
    <row r="9" spans="1:4" ht="15.75">
      <c r="A9" s="2">
        <v>6</v>
      </c>
      <c r="B9" s="3" t="s">
        <v>172</v>
      </c>
      <c r="C9" s="7">
        <f>'3. CĐS huyện'!C89</f>
        <v>50</v>
      </c>
      <c r="D9" s="7">
        <v>3</v>
      </c>
    </row>
    <row r="10" spans="1:4" ht="15.75">
      <c r="A10" s="2">
        <v>7</v>
      </c>
      <c r="B10" s="3" t="s">
        <v>23</v>
      </c>
      <c r="C10" s="7">
        <f>'3. CĐS huyện'!C99</f>
        <v>50</v>
      </c>
      <c r="D10" s="7">
        <v>4</v>
      </c>
    </row>
    <row r="11" spans="1:4">
      <c r="A11" s="82" t="s">
        <v>158</v>
      </c>
      <c r="B11" s="82"/>
      <c r="C11" s="6">
        <f>SUM(C4:C10)</f>
        <v>500</v>
      </c>
      <c r="D11" s="6">
        <f>SUM(D4:D10)</f>
        <v>41</v>
      </c>
    </row>
  </sheetData>
  <mergeCells count="2">
    <mergeCell ref="A11:B1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foxz</vt:lpstr>
      <vt:lpstr>3. CĐS huyện</vt:lpstr>
      <vt:lpstr>Tổng hợp</vt:lpstr>
      <vt:lpstr>'3. CĐS huyện'!Print_Titles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mthai</dc:creator>
  <cp:keywords>AITA</cp:keywords>
  <cp:lastModifiedBy>Nguyen Nhan</cp:lastModifiedBy>
  <cp:lastPrinted>2024-11-04T06:56:19Z</cp:lastPrinted>
  <dcterms:created xsi:type="dcterms:W3CDTF">2021-11-19T04:13:43Z</dcterms:created>
  <dcterms:modified xsi:type="dcterms:W3CDTF">2024-11-04T09:14:53Z</dcterms:modified>
</cp:coreProperties>
</file>